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4\"/>
    </mc:Choice>
  </mc:AlternateContent>
  <xr:revisionPtr revIDLastSave="0" documentId="13_ncr:1_{F6FC3352-F72F-4BA8-B956-D78CAD9F5A73}" xr6:coauthVersionLast="36" xr6:coauthVersionMax="47" xr10:uidLastSave="{00000000-0000-0000-0000-000000000000}"/>
  <bookViews>
    <workbookView xWindow="0" yWindow="0" windowWidth="28800" windowHeight="1222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91028"/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24" i="65"/>
  <c r="E24" i="65"/>
  <c r="F23" i="65"/>
  <c r="D23" i="65"/>
  <c r="C9" i="64"/>
  <c r="C7" i="64"/>
  <c r="C37" i="64" s="1"/>
  <c r="C30" i="64"/>
  <c r="C20" i="63"/>
  <c r="C43" i="62"/>
  <c r="C92" i="62"/>
  <c r="C62" i="62"/>
  <c r="C61" i="62" s="1"/>
  <c r="C113" i="62"/>
  <c r="C99" i="62" s="1"/>
  <c r="C121" i="62"/>
  <c r="D37" i="62"/>
  <c r="C37" i="62"/>
  <c r="D28" i="62"/>
  <c r="C28" i="62"/>
  <c r="D20" i="62"/>
  <c r="D43" i="62" s="1"/>
  <c r="C20" i="62"/>
  <c r="C215" i="60"/>
  <c r="C214" i="60" s="1"/>
  <c r="C204" i="60"/>
  <c r="C198" i="60"/>
  <c r="C195" i="60"/>
  <c r="C185" i="60" s="1"/>
  <c r="C186" i="60"/>
  <c r="C182" i="60"/>
  <c r="C180" i="60"/>
  <c r="C177" i="60"/>
  <c r="C174" i="60"/>
  <c r="C171" i="60"/>
  <c r="C170" i="60"/>
  <c r="C167" i="60"/>
  <c r="C164" i="60"/>
  <c r="C161" i="60"/>
  <c r="C160" i="60"/>
  <c r="C157" i="60"/>
  <c r="C151" i="60"/>
  <c r="C149" i="60"/>
  <c r="C146" i="60"/>
  <c r="C142" i="60"/>
  <c r="C137" i="60"/>
  <c r="C134" i="60"/>
  <c r="C131" i="60"/>
  <c r="C127" i="60" s="1"/>
  <c r="C128" i="60"/>
  <c r="C117" i="60"/>
  <c r="C107" i="60"/>
  <c r="C99" i="60" s="1"/>
  <c r="C98" i="60" s="1"/>
  <c r="C100" i="60"/>
  <c r="C87" i="60"/>
  <c r="C85" i="60"/>
  <c r="C83" i="60"/>
  <c r="C77" i="60"/>
  <c r="C73" i="60" s="1"/>
  <c r="C74" i="60"/>
  <c r="C46" i="60"/>
  <c r="C37" i="60"/>
  <c r="C34" i="60"/>
  <c r="C28" i="60"/>
  <c r="C25" i="60"/>
  <c r="C19" i="60"/>
  <c r="C9" i="60"/>
  <c r="C8" i="60" s="1"/>
  <c r="C103" i="59"/>
  <c r="D103" i="59"/>
  <c r="E80" i="59"/>
  <c r="D80" i="59"/>
  <c r="C80" i="59"/>
  <c r="E74" i="59"/>
  <c r="D74" i="59"/>
  <c r="C74" i="59"/>
  <c r="E68" i="59"/>
  <c r="D68" i="59"/>
  <c r="E66" i="59"/>
  <c r="D66" i="59"/>
  <c r="E63" i="59"/>
  <c r="D63" i="59"/>
  <c r="C68" i="59"/>
  <c r="C63" i="59"/>
  <c r="C59" i="59"/>
  <c r="E62" i="59"/>
  <c r="D62" i="59"/>
  <c r="C62" i="59"/>
  <c r="E54" i="59"/>
  <c r="D54" i="59"/>
  <c r="C54" i="59"/>
  <c r="C98" i="62" l="1"/>
  <c r="C48" i="62"/>
  <c r="D48" i="62" l="1"/>
  <c r="D62" i="62"/>
  <c r="D61" i="62" s="1"/>
  <c r="D15" i="62" l="1"/>
  <c r="C15" i="62"/>
  <c r="C25" i="61"/>
  <c r="C21" i="61"/>
  <c r="C16" i="61"/>
  <c r="D211" i="60"/>
  <c r="D207" i="60"/>
  <c r="D195" i="60"/>
  <c r="D188" i="60"/>
  <c r="D180" i="60"/>
  <c r="D168" i="60"/>
  <c r="D164" i="60"/>
  <c r="D162" i="60"/>
  <c r="D157" i="60"/>
  <c r="D153" i="60"/>
  <c r="D149" i="60"/>
  <c r="D147" i="60"/>
  <c r="D142" i="60"/>
  <c r="D141" i="60"/>
  <c r="D134" i="60"/>
  <c r="D129" i="60"/>
  <c r="D127" i="60"/>
  <c r="D126" i="60"/>
  <c r="D119" i="60"/>
  <c r="D118" i="60"/>
  <c r="D115" i="60"/>
  <c r="D112" i="60"/>
  <c r="D107" i="60"/>
  <c r="D101" i="60"/>
  <c r="D100" i="60"/>
  <c r="D116" i="59"/>
  <c r="D115" i="59"/>
  <c r="D114" i="59"/>
  <c r="D113" i="59"/>
  <c r="C113" i="59"/>
  <c r="D112" i="59"/>
  <c r="D111" i="59"/>
  <c r="D185" i="60" l="1"/>
  <c r="D216" i="60"/>
  <c r="D210" i="60"/>
  <c r="D206" i="60"/>
  <c r="D201" i="60"/>
  <c r="D191" i="60"/>
  <c r="D187" i="60"/>
  <c r="D179" i="60"/>
  <c r="D176" i="60"/>
  <c r="D173" i="60"/>
  <c r="D159" i="60"/>
  <c r="D156" i="60"/>
  <c r="D152" i="60"/>
  <c r="D143" i="60"/>
  <c r="D140" i="60"/>
  <c r="D125" i="60"/>
  <c r="D121" i="60"/>
  <c r="D114" i="60"/>
  <c r="D110" i="60"/>
  <c r="D103" i="60"/>
  <c r="D213" i="60"/>
  <c r="D209" i="60"/>
  <c r="D205" i="60"/>
  <c r="D200" i="60"/>
  <c r="D197" i="60"/>
  <c r="D194" i="60"/>
  <c r="D190" i="60"/>
  <c r="D184" i="60"/>
  <c r="D181" i="60"/>
  <c r="D178" i="60"/>
  <c r="D175" i="60"/>
  <c r="D172" i="60"/>
  <c r="D158" i="60"/>
  <c r="D155" i="60"/>
  <c r="D139" i="60"/>
  <c r="D136" i="60"/>
  <c r="D133" i="60"/>
  <c r="D130" i="60"/>
  <c r="D124" i="60"/>
  <c r="D120" i="60"/>
  <c r="D113" i="60"/>
  <c r="D109" i="60"/>
  <c r="D106" i="60"/>
  <c r="D102" i="60"/>
  <c r="D99" i="60"/>
  <c r="D212" i="60"/>
  <c r="D208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04" i="60"/>
  <c r="D108" i="60"/>
  <c r="D116" i="60"/>
  <c r="D122" i="60"/>
  <c r="D131" i="60"/>
  <c r="D144" i="60"/>
  <c r="D150" i="60"/>
  <c r="D160" i="60"/>
  <c r="D165" i="60"/>
  <c r="D174" i="60"/>
  <c r="D182" i="60"/>
  <c r="D192" i="60"/>
  <c r="D198" i="60"/>
  <c r="D214" i="60"/>
  <c r="D171" i="60"/>
  <c r="D105" i="60"/>
  <c r="D111" i="60"/>
  <c r="D117" i="60"/>
  <c r="D123" i="60"/>
  <c r="D128" i="60"/>
  <c r="D132" i="60"/>
  <c r="D137" i="60"/>
  <c r="D146" i="60"/>
  <c r="D151" i="60"/>
  <c r="D161" i="60"/>
  <c r="D167" i="60"/>
  <c r="D177" i="60"/>
  <c r="D202" i="60"/>
  <c r="D204" i="60"/>
  <c r="D186" i="60"/>
  <c r="D215" i="60"/>
  <c r="D170" i="60" l="1"/>
  <c r="F14" i="59" l="1"/>
  <c r="G14" i="59"/>
  <c r="A1" i="59"/>
  <c r="A1" i="64" s="1"/>
  <c r="A1" i="63" l="1"/>
  <c r="E1" i="62" l="1"/>
  <c r="E2" i="62"/>
  <c r="E3" i="62"/>
  <c r="D133" i="62" l="1"/>
  <c r="C133" i="62"/>
  <c r="E1" i="61" l="1"/>
  <c r="H1" i="59"/>
  <c r="E3" i="61"/>
  <c r="E2" i="61"/>
  <c r="E3" i="60"/>
  <c r="C15" i="63" l="1"/>
  <c r="C7" i="63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<sst xmlns="http://schemas.openxmlformats.org/spreadsheetml/2006/main" count="919" uniqueCount="647">
  <si>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</si>
  <si>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</si>
  <si>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</si>
  <si>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</si>
  <si>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</si>
  <si>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</si>
  <si>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</si>
  <si>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</si>
  <si>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</si>
  <si>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</si>
  <si>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</si>
  <si>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</si>
  <si>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</si>
  <si>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</si>
  <si>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</si>
  <si>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</si>
  <si>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</si>
  <si>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</si>
  <si>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</si>
  <si>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</si>
  <si>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</si>
  <si>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</si>
  <si>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</si>
  <si>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</si>
  <si>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</si>
  <si>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</si>
  <si>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</si>
  <si>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</si>
  <si>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</si>
  <si>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</si>
  <si>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</si>
  <si>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</si>
  <si>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</si>
  <si>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</si>
  <si>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</si>
  <si>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</si>
  <si>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</si>
  <si>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</si>
  <si>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</si>
  <si>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</si>
  <si>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</si>
  <si>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</si>
  <si>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</si>
  <si>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</si>
  <si>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</si>
  <si>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</si>
  <si>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</si>
  <si>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</si>
  <si>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</si>
  <si>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</si>
  <si>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</si>
  <si>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</si>
  <si>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</si>
  <si>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</si>
  <si>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</si>
  <si>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</si>
  <si>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</si>
  <si>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</si>
  <si>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</si>
  <si>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</si>
  <si>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</si>
  <si>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</si>
  <si>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</si>
  <si>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</si>
  <si>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</si>
  <si>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</si>
  <si>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</si>
  <si>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</si>
  <si>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</si>
  <si>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</si>
  <si>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</si>
  <si>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</si>
  <si>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</si>
  <si>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</si>
  <si>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</si>
  <si>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</si>
  <si>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</si>
  <si>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</si>
  <si>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</si>
  <si>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</si>
  <si>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</si>
  <si>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</si>
  <si>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</si>
  <si>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</si>
  <si>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</si>
  <si>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</si>
  <si>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</si>
  <si>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</si>
  <si>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</si>
  <si>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</si>
  <si>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</si>
  <si>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</si>
  <si>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</si>
  <si>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</si>
  <si>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</si>
  <si>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</si>
  <si>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</si>
  <si>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</si>
  <si>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</si>
  <si>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</si>
  <si>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</si>
  <si>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</si>
  <si>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</si>
  <si>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</si>
  <si>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</si>
  <si>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</si>
  <si>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</si>
  <si>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</si>
  <si>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</si>
  <si>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</si>
  <si>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</si>
  <si>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</si>
  <si>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</si>
  <si>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</si>
  <si>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</si>
  <si>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</si>
  <si>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</si>
  <si>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</si>
  <si>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</si>
  <si>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</si>
  <si>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</si>
  <si>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</si>
  <si>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</si>
  <si>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</si>
  <si>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</si>
  <si>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</si>
  <si>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</si>
  <si>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</si>
  <si>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</si>
  <si>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</si>
  <si>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</si>
  <si>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</si>
  <si>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</si>
  <si>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</si>
  <si>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</si>
  <si>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</si>
  <si>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</si>
  <si>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</si>
  <si>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</si>
  <si>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</si>
  <si>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</si>
  <si>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</si>
  <si>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</si>
  <si>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</si>
  <si>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</si>
  <si>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</si>
  <si>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</si>
  <si>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</si>
  <si>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</si>
  <si>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</si>
  <si>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</si>
  <si>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</si>
  <si>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</si>
  <si>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</si>
  <si>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</si>
  <si>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</si>
  <si>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</si>
  <si>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</si>
  <si>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</si>
  <si>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</si>
  <si>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</si>
  <si>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</si>
  <si>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</si>
  <si>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</si>
  <si>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</si>
  <si>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</si>
  <si>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</si>
  <si>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</si>
  <si>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</si>
  <si>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</si>
  <si>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</si>
  <si>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</si>
  <si>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</si>
  <si>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</si>
  <si>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</si>
  <si>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</si>
  <si>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</si>
  <si>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</si>
  <si>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</si>
  <si>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</si>
  <si>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</si>
  <si>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</si>
  <si>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</si>
  <si>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</si>
  <si>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</si>
  <si>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</si>
  <si>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</si>
  <si>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</si>
  <si>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</si>
  <si>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</si>
  <si>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</si>
  <si>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</si>
  <si>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</si>
  <si>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</si>
  <si>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</si>
  <si>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</si>
  <si>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</si>
  <si>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</si>
  <si>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</si>
  <si>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</si>
  <si>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</si>
  <si>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</si>
  <si>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</si>
  <si>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</si>
  <si>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</si>
  <si>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</si>
  <si>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</si>
  <si>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</si>
  <si>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</si>
  <si>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</si>
  <si>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</si>
  <si>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</si>
  <si>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</si>
  <si>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</si>
  <si>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</si>
  <si>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</si>
  <si>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</si>
  <si>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</si>
  <si>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</si>
  <si>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</si>
  <si>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</si>
  <si>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</si>
  <si>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</si>
  <si>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</si>
  <si>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</si>
  <si>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</si>
  <si>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</si>
  <si>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</si>
  <si>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</si>
  <si>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</si>
  <si>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</si>
  <si>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</si>
  <si>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</si>
  <si>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</si>
  <si>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</si>
  <si>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</si>
  <si>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</si>
  <si>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</si>
  <si>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</si>
  <si>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</si>
  <si>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</si>
  <si>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</si>
  <si>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</si>
  <si>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</si>
  <si>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</si>
  <si>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</si>
  <si>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</si>
  <si>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</si>
  <si>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</si>
  <si>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</si>
  <si>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</si>
  <si>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</si>
  <si>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</si>
  <si>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</si>
  <si>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</si>
  <si>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</si>
  <si>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</si>
  <si>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</si>
  <si>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</si>
  <si>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</si>
  <si>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</si>
  <si>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</si>
  <si>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</si>
  <si>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</si>
  <si>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</si>
  <si>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</si>
  <si>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</si>
  <si>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</si>
  <si>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</si>
  <si>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</si>
  <si>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</si>
  <si>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</si>
  <si>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</si>
  <si>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</si>
  <si>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</si>
  <si>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</si>
  <si>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</si>
  <si>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</si>
  <si>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</si>
  <si>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</si>
  <si>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</si>
  <si>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</si>
  <si>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</si>
  <si>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</si>
  <si>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</si>
  <si>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</si>
  <si>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</si>
  <si>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</si>
  <si>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</si>
  <si>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</si>
  <si>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</si>
  <si>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</si>
  <si>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</si>
  <si>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</si>
  <si>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</si>
  <si>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</si>
  <si>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</si>
  <si>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</si>
  <si>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</si>
  <si>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</si>
  <si>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</si>
  <si>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</si>
  <si>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</si>
  <si>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</si>
  <si>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</si>
  <si>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</si>
  <si>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</si>
  <si>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</si>
  <si>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</si>
  <si>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</si>
  <si>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</si>
  <si>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</si>
  <si>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</si>
  <si>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</si>
  <si>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</si>
  <si>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</si>
  <si>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</si>
  <si>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</si>
  <si>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</si>
  <si>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</si>
  <si>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</si>
  <si>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</si>
  <si>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</si>
  <si>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</si>
  <si>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</si>
  <si>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</si>
  <si>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</si>
  <si>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</si>
  <si>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</si>
  <si>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</si>
  <si>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</si>
  <si>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</si>
  <si>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</si>
  <si>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</si>
  <si>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</si>
  <si>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</si>
  <si>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</si>
  <si>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</si>
  <si>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</si>
  <si>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</si>
  <si>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</si>
  <si>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</si>
  <si>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</si>
  <si>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</si>
  <si>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</si>
  <si>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</si>
  <si>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</si>
  <si>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</si>
  <si>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</si>
  <si>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</si>
  <si>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</si>
  <si>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</si>
  <si>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</si>
  <si>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</si>
  <si>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</si>
  <si>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</si>
  <si>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</si>
  <si>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</si>
  <si>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</si>
  <si>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</si>
  <si>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</si>
  <si>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</si>
  <si>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</si>
  <si>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</si>
  <si>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</si>
  <si>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</si>
  <si>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</si>
  <si>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</si>
  <si>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</si>
  <si>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</si>
  <si>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</si>
  <si>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</si>
  <si>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</si>
  <si>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</si>
  <si>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</si>
  <si>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</si>
  <si>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</si>
  <si>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</si>
  <si>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</si>
  <si>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</si>
  <si>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</si>
  <si>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</si>
  <si>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</si>
  <si>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</si>
  <si>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</si>
  <si>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</si>
  <si>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</si>
  <si>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</si>
  <si>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</si>
  <si>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</si>
  <si>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</si>
  <si>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</si>
  <si>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</si>
  <si>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</si>
  <si>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</si>
  <si>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</si>
  <si>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</si>
  <si>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</si>
  <si>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</si>
  <si>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</si>
  <si>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</si>
  <si>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</si>
  <si>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</si>
  <si>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</si>
  <si>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</si>
  <si>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</si>
  <si>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</si>
  <si>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</si>
  <si>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</si>
  <si>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</si>
  <si>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</si>
  <si>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</si>
  <si>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</si>
  <si>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</si>
  <si>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</si>
  <si>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</si>
  <si>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</si>
  <si>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</si>
  <si>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</si>
  <si>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</si>
  <si>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</si>
  <si>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</si>
  <si>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</si>
  <si>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</si>
  <si>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</si>
  <si>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</si>
  <si>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</si>
  <si>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</si>
  <si>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</si>
  <si>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</si>
  <si>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</si>
  <si>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</si>
  <si>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</si>
  <si>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</si>
  <si>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</si>
  <si>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</si>
  <si>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</si>
  <si>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</si>
  <si>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</si>
  <si>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</si>
  <si>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</si>
  <si>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</si>
  <si>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</si>
  <si>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</si>
  <si>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</si>
  <si>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</si>
  <si>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</si>
  <si>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</si>
  <si>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</si>
  <si>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</si>
  <si>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</si>
  <si>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</si>
  <si>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</si>
  <si>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</si>
  <si>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</si>
  <si>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</si>
  <si>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</si>
  <si>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</si>
  <si>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</si>
  <si>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</si>
  <si>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</si>
  <si>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</si>
  <si>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</si>
  <si>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</si>
  <si>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</si>
  <si>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</si>
  <si>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</si>
  <si>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</si>
  <si>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</si>
  <si>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</si>
  <si>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</si>
  <si>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</si>
  <si>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</si>
  <si>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</si>
  <si>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</si>
  <si>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</si>
  <si>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</si>
  <si>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</si>
  <si>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</si>
  <si>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</si>
  <si>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</si>
  <si>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</si>
  <si>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</si>
  <si>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</si>
  <si>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</si>
  <si>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</si>
  <si>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</si>
  <si>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</si>
  <si>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</si>
  <si>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</si>
  <si>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</si>
  <si>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</si>
  <si>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</si>
  <si>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</si>
  <si>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</si>
  <si>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</si>
  <si>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</si>
  <si>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</si>
  <si>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</si>
  <si>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</si>
  <si>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</si>
  <si>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</si>
  <si>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</si>
  <si>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</si>
  <si>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</si>
  <si>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</si>
  <si>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</si>
  <si>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</si>
  <si>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</si>
  <si>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</si>
  <si>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</si>
  <si>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</si>
  <si>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</si>
  <si>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</si>
  <si>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</si>
  <si>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</si>
  <si>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</si>
  <si>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</si>
  <si>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</si>
  <si>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</si>
  <si>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</si>
  <si>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</si>
  <si>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</si>
  <si>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</si>
  <si>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</si>
  <si>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</si>
  <si>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</si>
  <si>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</si>
  <si>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</si>
  <si>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</si>
  <si>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</si>
  <si>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</si>
  <si>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</si>
  <si>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</si>
  <si>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</si>
  <si>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</si>
  <si>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</si>
  <si>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</si>
  <si>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</si>
  <si>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</si>
  <si>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</si>
  <si>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</si>
  <si>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</si>
  <si>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</si>
  <si>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</si>
  <si>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</si>
  <si>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</si>
  <si>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</si>
  <si>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</si>
  <si>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</si>
  <si>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</si>
  <si>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</si>
  <si>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</si>
  <si>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</si>
  <si>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</si>
  <si>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</si>
  <si>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</si>
  <si>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</si>
  <si>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</si>
  <si>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</si>
  <si>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</si>
  <si>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</si>
  <si>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</si>
  <si>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</si>
  <si>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</si>
  <si>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</si>
  <si>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</si>
  <si>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</si>
  <si>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</si>
  <si>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</si>
  <si>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</si>
  <si>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</si>
  <si>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</si>
  <si>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</si>
  <si>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</si>
  <si>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</si>
  <si>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</si>
  <si>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</si>
  <si>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</si>
  <si>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</si>
  <si>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</si>
  <si>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</si>
  <si>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</si>
  <si>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</si>
  <si>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</si>
  <si>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</si>
  <si>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</si>
  <si>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</si>
  <si>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</si>
  <si>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</si>
  <si>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</si>
  <si>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</si>
  <si>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</si>
  <si>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</si>
  <si>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</si>
  <si>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</si>
  <si>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</si>
  <si>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</si>
  <si>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</si>
  <si>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</si>
  <si>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</si>
  <si>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</si>
  <si>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</si>
  <si>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</si>
  <si>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</si>
  <si>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</si>
  <si>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</si>
  <si>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</si>
  <si>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</si>
  <si>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</si>
  <si>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</si>
  <si>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</si>
  <si>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</si>
  <si>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</si>
  <si>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</si>
  <si>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</si>
  <si>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</si>
  <si>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</si>
  <si>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</si>
  <si>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</si>
  <si>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</si>
  <si>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</si>
  <si>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</si>
  <si>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</si>
  <si>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</si>
  <si>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</si>
  <si>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</si>
  <si>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</si>
  <si>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</si>
  <si>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</si>
  <si>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</si>
  <si>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</si>
  <si>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</si>
  <si>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</si>
  <si>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</si>
  <si>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</si>
  <si>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</si>
  <si>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</si>
  <si>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</si>
  <si>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</si>
  <si>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</si>
  <si>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</si>
  <si>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</si>
  <si>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</si>
  <si>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</si>
  <si>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MUNICIPAL DE AGUA POTABLE Y ALCANTARILLADO DE MOROLEON</t>
  </si>
  <si>
    <t>Correspondiente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</si>
</sst>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3" fillId="0" borderId="0" xfId="8" applyNumberFormat="1" applyFont="1"/>
    <xf numFmtId="4" fontId="13" fillId="0" borderId="0" xfId="8" applyNumberFormat="1" applyFont="1"/>
    <xf numFmtId="4" fontId="13" fillId="0" borderId="0" xfId="8" applyNumberFormat="1" applyFont="1"/>
    <xf numFmtId="4" fontId="3" fillId="0" borderId="0" xfId="12" applyNumberFormat="1" applyFont="1"/>
    <xf numFmtId="4" fontId="13" fillId="0" borderId="0" xfId="9" applyNumberFormat="1" applyFont="1"/>
    <xf numFmtId="4" fontId="13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13" fillId="0" borderId="0" xfId="15" applyNumberFormat="1" applyFont="1" applyFill="1"/>
    <xf numFmtId="4" fontId="13" fillId="0" borderId="0" xfId="9" applyNumberFormat="1" applyFont="1"/>
    <xf numFmtId="4" fontId="13" fillId="0" borderId="0" xfId="9" applyNumberFormat="1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4" fontId="12" fillId="0" borderId="9" xfId="13" applyNumberFormat="1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wrapText="1" indent="1"/>
    </xf>
    <xf numFmtId="4" fontId="3" fillId="0" borderId="9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4" fontId="13" fillId="0" borderId="9" xfId="13" applyNumberFormat="1" applyFont="1" applyFill="1" applyBorder="1" applyAlignment="1">
      <alignment horizontal="right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 2" xfId="1" xr:uid="{00000000-0005-0000-0000-000001000000}"/>
    <cellStyle name="Millares 2 2" xfId="15" xr:uid="{00000000-0005-0000-0000-000003000000}"/>
    <cellStyle name="Millares 2 2 2" xfId="21" xr:uid="{00000000-0005-0000-0000-000003000000}"/>
    <cellStyle name="Millares 2 3" xfId="16" xr:uid="{00000000-0005-0000-0000-000004000000}"/>
    <cellStyle name="Millares 2 3 2" xfId="22" xr:uid="{00000000-0005-0000-0000-000004000000}"/>
    <cellStyle name="Millares 2 4" xfId="14" xr:uid="{00000000-0005-0000-0000-000002000000}"/>
    <cellStyle name="Millares 2 5" xfId="20" xr:uid="{00000000-0005-0000-0000-000002000000}"/>
    <cellStyle name="Millares 3" xfId="19" xr:uid="{00000000-0005-0000-0000-000005000000}"/>
    <cellStyle name="Millares 3 2" xfId="25" xr:uid="{00000000-0005-0000-0000-000005000000}"/>
    <cellStyle name="Millares 4" xfId="17" xr:uid="{00000000-0005-0000-0000-000006000000}"/>
    <cellStyle name="Millares 4 2" xfId="23" xr:uid="{00000000-0005-0000-0000-000006000000}"/>
    <cellStyle name="Millares 5" xfId="18" xr:uid="{00000000-0005-0000-0000-00003D000000}"/>
    <cellStyle name="Millares 6" xfId="24" xr:uid="{00000000-0005-0000-0000-000043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D43"/>
  <sheetViews>
    <sheetView showGridLines="0" zoomScaleNormal="100" zoomScaleSheetLayoutView="100" workbookViewId="0">
      <pane ySplit="5" topLeftCell="A30" activePane="bottomLeft" state="frozen"/>
      <selection activeCell="A14" sqref="A14:B14"/>
      <selection pane="bottomLeft" activeCell="D6" sqref="D6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9" t="s">
        <v>645</v>
      </c>
      <c r="B1" s="140"/>
      <c r="C1" s="141" t="s">
        <v>0</v>
      </c>
      <c r="D1" s="142">
        <v>2023</v>
      </c>
    </row>
    <row r="2" spans="1:4" x14ac:dyDescent="0.2">
      <c r="A2" s="143" t="s">
        <v>1</v>
      </c>
      <c r="B2" s="135"/>
      <c r="C2" s="144" t="s">
        <v>2</v>
      </c>
      <c r="D2" s="145" t="s">
        <v>642</v>
      </c>
    </row>
    <row r="3" spans="1:4" x14ac:dyDescent="0.2">
      <c r="A3" s="143" t="s">
        <v>646</v>
      </c>
      <c r="B3" s="135"/>
      <c r="C3" s="144" t="s">
        <v>3</v>
      </c>
      <c r="D3" s="146">
        <v>4</v>
      </c>
    </row>
    <row r="4" spans="1:4" x14ac:dyDescent="0.2">
      <c r="A4" s="147" t="s">
        <v>4</v>
      </c>
      <c r="B4" s="136"/>
      <c r="C4" s="136"/>
      <c r="D4" s="148"/>
    </row>
    <row r="5" spans="1:4" ht="15" customHeight="1" x14ac:dyDescent="0.2">
      <c r="A5" s="137" t="s">
        <v>5</v>
      </c>
      <c r="B5" s="138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72" t="s">
        <v>63</v>
      </c>
      <c r="B43" s="172"/>
      <c r="C43" s="130"/>
      <c r="D43" s="130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rintOptions horizontalCentered="1"/>
  <pageMargins left="0.70866141732283472" right="0.70866141732283472" top="0.55118110236220474" bottom="0.74803149606299213" header="0.31496062992125984" footer="0.31496062992125984"/>
  <pageSetup scale="80" orientation="landscape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3"/>
  <sheetViews>
    <sheetView showGridLines="0" topLeftCell="A7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77" t="str">
        <f>ESF!A1</f>
        <v>SISTEMA MUNICIPAL DE AGUA POTABLE Y ALCANTARILLADO DE MOROLEON</v>
      </c>
      <c r="B1" s="178"/>
      <c r="C1" s="179"/>
    </row>
    <row r="2" spans="1:3" s="54" customFormat="1" ht="18" customHeight="1" x14ac:dyDescent="0.25">
      <c r="A2" s="180" t="s">
        <v>520</v>
      </c>
      <c r="B2" s="181"/>
      <c r="C2" s="182"/>
    </row>
    <row r="3" spans="1:3" s="54" customFormat="1" ht="18" customHeight="1" x14ac:dyDescent="0.25">
      <c r="A3" s="180" t="str">
        <f>ESF!A3</f>
        <v>Correspondiente del 01 DE ENERO al 31 DE DICIEMBRE DE 2023</v>
      </c>
      <c r="B3" s="181"/>
      <c r="C3" s="182"/>
    </row>
    <row r="4" spans="1:3" s="56" customFormat="1" x14ac:dyDescent="0.2">
      <c r="A4" s="183" t="s">
        <v>521</v>
      </c>
      <c r="B4" s="184"/>
      <c r="C4" s="185"/>
    </row>
    <row r="5" spans="1:3" x14ac:dyDescent="0.2">
      <c r="A5" s="71" t="s">
        <v>522</v>
      </c>
      <c r="B5" s="71"/>
      <c r="C5" s="163">
        <v>63844902.32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163">
        <f>C5+C7-C15</f>
        <v>63844902.32</v>
      </c>
    </row>
    <row r="22" spans="1:3" x14ac:dyDescent="0.2">
      <c r="B22" s="186" t="s">
        <v>63</v>
      </c>
      <c r="C22" s="186"/>
    </row>
    <row r="23" spans="1:3" x14ac:dyDescent="0.2">
      <c r="B23" s="186"/>
      <c r="C23" s="186"/>
    </row>
  </sheetData>
  <mergeCells count="5">
    <mergeCell ref="A1:C1"/>
    <mergeCell ref="A2:C2"/>
    <mergeCell ref="A3:C3"/>
    <mergeCell ref="A4:C4"/>
    <mergeCell ref="B22:C23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0"/>
  <sheetViews>
    <sheetView showGridLines="0" topLeftCell="A25" workbookViewId="0">
      <selection activeCell="C10" sqref="C1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87" t="str">
        <f>ESF!A1</f>
        <v>SISTEMA MUNICIPAL DE AGUA POTABLE Y ALCANTARILLADO DE MOROLEON</v>
      </c>
      <c r="B1" s="188"/>
      <c r="C1" s="189"/>
    </row>
    <row r="2" spans="1:3" s="57" customFormat="1" ht="18.95" customHeight="1" x14ac:dyDescent="0.25">
      <c r="A2" s="190" t="s">
        <v>536</v>
      </c>
      <c r="B2" s="191"/>
      <c r="C2" s="192"/>
    </row>
    <row r="3" spans="1:3" s="57" customFormat="1" ht="18.95" customHeight="1" x14ac:dyDescent="0.25">
      <c r="A3" s="190" t="str">
        <f>ESF!A3</f>
        <v>Correspondiente del 01 DE ENERO al 31 DE DICIEMBRE DE 2023</v>
      </c>
      <c r="B3" s="191"/>
      <c r="C3" s="192"/>
    </row>
    <row r="4" spans="1:3" x14ac:dyDescent="0.2">
      <c r="A4" s="183" t="s">
        <v>521</v>
      </c>
      <c r="B4" s="184"/>
      <c r="C4" s="185"/>
    </row>
    <row r="5" spans="1:3" x14ac:dyDescent="0.2">
      <c r="A5" s="97" t="s">
        <v>537</v>
      </c>
      <c r="B5" s="71"/>
      <c r="C5" s="164">
        <v>59996547.909999996</v>
      </c>
    </row>
    <row r="6" spans="1:3" x14ac:dyDescent="0.2">
      <c r="A6" s="93"/>
      <c r="B6" s="73"/>
      <c r="C6" s="165"/>
    </row>
    <row r="7" spans="1:3" x14ac:dyDescent="0.2">
      <c r="A7" s="83" t="s">
        <v>538</v>
      </c>
      <c r="B7" s="94"/>
      <c r="C7" s="166">
        <f>SUM(C8:C28)</f>
        <v>15305103.270000001</v>
      </c>
    </row>
    <row r="8" spans="1:3" x14ac:dyDescent="0.2">
      <c r="A8" s="98">
        <v>2.1</v>
      </c>
      <c r="B8" s="99" t="s">
        <v>343</v>
      </c>
      <c r="C8" s="167">
        <v>0</v>
      </c>
    </row>
    <row r="9" spans="1:3" x14ac:dyDescent="0.2">
      <c r="A9" s="98">
        <v>2.2000000000000002</v>
      </c>
      <c r="B9" s="99" t="s">
        <v>340</v>
      </c>
      <c r="C9" s="167">
        <f>3037656.25-3629424.13</f>
        <v>-591767.87999999989</v>
      </c>
    </row>
    <row r="10" spans="1:3" x14ac:dyDescent="0.2">
      <c r="A10" s="103">
        <v>2.2999999999999998</v>
      </c>
      <c r="B10" s="92" t="s">
        <v>129</v>
      </c>
      <c r="C10" s="167">
        <v>132394.39000000001</v>
      </c>
    </row>
    <row r="11" spans="1:3" x14ac:dyDescent="0.2">
      <c r="A11" s="103">
        <v>2.4</v>
      </c>
      <c r="B11" s="92" t="s">
        <v>130</v>
      </c>
      <c r="C11" s="167">
        <v>0</v>
      </c>
    </row>
    <row r="12" spans="1:3" x14ac:dyDescent="0.2">
      <c r="A12" s="103">
        <v>2.5</v>
      </c>
      <c r="B12" s="92" t="s">
        <v>131</v>
      </c>
      <c r="C12" s="167">
        <v>0</v>
      </c>
    </row>
    <row r="13" spans="1:3" x14ac:dyDescent="0.2">
      <c r="A13" s="103">
        <v>2.6</v>
      </c>
      <c r="B13" s="92" t="s">
        <v>132</v>
      </c>
      <c r="C13" s="167">
        <v>427491.38</v>
      </c>
    </row>
    <row r="14" spans="1:3" x14ac:dyDescent="0.2">
      <c r="A14" s="103">
        <v>2.7</v>
      </c>
      <c r="B14" s="92" t="s">
        <v>133</v>
      </c>
      <c r="C14" s="167">
        <v>8313.1</v>
      </c>
    </row>
    <row r="15" spans="1:3" x14ac:dyDescent="0.2">
      <c r="A15" s="103">
        <v>2.8</v>
      </c>
      <c r="B15" s="92" t="s">
        <v>134</v>
      </c>
      <c r="C15" s="167">
        <v>395502.38</v>
      </c>
    </row>
    <row r="16" spans="1:3" x14ac:dyDescent="0.2">
      <c r="A16" s="103">
        <v>2.9</v>
      </c>
      <c r="B16" s="92" t="s">
        <v>136</v>
      </c>
      <c r="C16" s="167">
        <v>0</v>
      </c>
    </row>
    <row r="17" spans="1:3" x14ac:dyDescent="0.2">
      <c r="A17" s="103" t="s">
        <v>539</v>
      </c>
      <c r="B17" s="92" t="s">
        <v>540</v>
      </c>
      <c r="C17" s="167">
        <v>0</v>
      </c>
    </row>
    <row r="18" spans="1:3" x14ac:dyDescent="0.2">
      <c r="A18" s="103" t="s">
        <v>541</v>
      </c>
      <c r="B18" s="92" t="s">
        <v>140</v>
      </c>
      <c r="C18" s="167">
        <v>2516.1</v>
      </c>
    </row>
    <row r="19" spans="1:3" x14ac:dyDescent="0.2">
      <c r="A19" s="103" t="s">
        <v>542</v>
      </c>
      <c r="B19" s="92" t="s">
        <v>543</v>
      </c>
      <c r="C19" s="167">
        <v>14930653.800000001</v>
      </c>
    </row>
    <row r="20" spans="1:3" x14ac:dyDescent="0.2">
      <c r="A20" s="103" t="s">
        <v>544</v>
      </c>
      <c r="B20" s="92" t="s">
        <v>545</v>
      </c>
      <c r="C20" s="167">
        <v>0</v>
      </c>
    </row>
    <row r="21" spans="1:3" x14ac:dyDescent="0.2">
      <c r="A21" s="103" t="s">
        <v>546</v>
      </c>
      <c r="B21" s="92" t="s">
        <v>547</v>
      </c>
      <c r="C21" s="167">
        <v>0</v>
      </c>
    </row>
    <row r="22" spans="1:3" x14ac:dyDescent="0.2">
      <c r="A22" s="103" t="s">
        <v>548</v>
      </c>
      <c r="B22" s="92" t="s">
        <v>549</v>
      </c>
      <c r="C22" s="167">
        <v>0</v>
      </c>
    </row>
    <row r="23" spans="1:3" x14ac:dyDescent="0.2">
      <c r="A23" s="103" t="s">
        <v>550</v>
      </c>
      <c r="B23" s="92" t="s">
        <v>551</v>
      </c>
      <c r="C23" s="167">
        <v>0</v>
      </c>
    </row>
    <row r="24" spans="1:3" x14ac:dyDescent="0.2">
      <c r="A24" s="103" t="s">
        <v>552</v>
      </c>
      <c r="B24" s="92" t="s">
        <v>553</v>
      </c>
      <c r="C24" s="167">
        <v>0</v>
      </c>
    </row>
    <row r="25" spans="1:3" x14ac:dyDescent="0.2">
      <c r="A25" s="103" t="s">
        <v>554</v>
      </c>
      <c r="B25" s="92" t="s">
        <v>555</v>
      </c>
      <c r="C25" s="167">
        <v>0</v>
      </c>
    </row>
    <row r="26" spans="1:3" x14ac:dyDescent="0.2">
      <c r="A26" s="103" t="s">
        <v>556</v>
      </c>
      <c r="B26" s="92" t="s">
        <v>557</v>
      </c>
      <c r="C26" s="167">
        <v>0</v>
      </c>
    </row>
    <row r="27" spans="1:3" x14ac:dyDescent="0.2">
      <c r="A27" s="103" t="s">
        <v>558</v>
      </c>
      <c r="B27" s="92" t="s">
        <v>559</v>
      </c>
      <c r="C27" s="167">
        <v>0</v>
      </c>
    </row>
    <row r="28" spans="1:3" x14ac:dyDescent="0.2">
      <c r="A28" s="103" t="s">
        <v>560</v>
      </c>
      <c r="B28" s="99" t="s">
        <v>561</v>
      </c>
      <c r="C28" s="167">
        <v>0</v>
      </c>
    </row>
    <row r="29" spans="1:3" x14ac:dyDescent="0.2">
      <c r="A29" s="104"/>
      <c r="B29" s="100"/>
      <c r="C29" s="168"/>
    </row>
    <row r="30" spans="1:3" x14ac:dyDescent="0.2">
      <c r="A30" s="101" t="s">
        <v>562</v>
      </c>
      <c r="B30" s="102"/>
      <c r="C30" s="169">
        <f>SUM(C31:C35)</f>
        <v>3810892.75</v>
      </c>
    </row>
    <row r="31" spans="1:3" x14ac:dyDescent="0.2">
      <c r="A31" s="103" t="s">
        <v>563</v>
      </c>
      <c r="B31" s="92" t="s">
        <v>413</v>
      </c>
      <c r="C31" s="167">
        <v>3810892.75</v>
      </c>
    </row>
    <row r="32" spans="1:3" x14ac:dyDescent="0.2">
      <c r="A32" s="103" t="s">
        <v>564</v>
      </c>
      <c r="B32" s="92" t="s">
        <v>422</v>
      </c>
      <c r="C32" s="167">
        <v>0</v>
      </c>
    </row>
    <row r="33" spans="1:3" x14ac:dyDescent="0.2">
      <c r="A33" s="103" t="s">
        <v>565</v>
      </c>
      <c r="B33" s="92" t="s">
        <v>425</v>
      </c>
      <c r="C33" s="167">
        <v>0</v>
      </c>
    </row>
    <row r="34" spans="1:3" x14ac:dyDescent="0.2">
      <c r="A34" s="103" t="s">
        <v>566</v>
      </c>
      <c r="B34" s="92" t="s">
        <v>431</v>
      </c>
      <c r="C34" s="167">
        <v>0</v>
      </c>
    </row>
    <row r="35" spans="1:3" x14ac:dyDescent="0.2">
      <c r="A35" s="103" t="s">
        <v>567</v>
      </c>
      <c r="B35" s="99" t="s">
        <v>568</v>
      </c>
      <c r="C35" s="170">
        <v>0</v>
      </c>
    </row>
    <row r="36" spans="1:3" x14ac:dyDescent="0.2">
      <c r="A36" s="93"/>
      <c r="B36" s="95"/>
      <c r="C36" s="171"/>
    </row>
    <row r="37" spans="1:3" x14ac:dyDescent="0.2">
      <c r="A37" s="96" t="s">
        <v>644</v>
      </c>
      <c r="B37" s="71"/>
      <c r="C37" s="163">
        <f>C5-C7+C30</f>
        <v>48502337.389999993</v>
      </c>
    </row>
    <row r="39" spans="1:3" x14ac:dyDescent="0.2">
      <c r="B39" s="186" t="s">
        <v>63</v>
      </c>
      <c r="C39" s="186"/>
    </row>
    <row r="40" spans="1:3" x14ac:dyDescent="0.2">
      <c r="B40" s="186"/>
      <c r="C40" s="186"/>
    </row>
  </sheetData>
  <mergeCells count="5">
    <mergeCell ref="A1:C1"/>
    <mergeCell ref="A2:C2"/>
    <mergeCell ref="A3:C3"/>
    <mergeCell ref="A4:C4"/>
    <mergeCell ref="B39:C4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topLeftCell="A35" workbookViewId="0">
      <selection activeCell="E37" sqref="E37"/>
    </sheetView>
  </sheetViews>
  <sheetFormatPr baseColWidth="10" defaultColWidth="9.140625" defaultRowHeight="11.25" x14ac:dyDescent="0.2"/>
  <cols>
    <col min="1" max="1" width="7.7109375" style="47" customWidth="1"/>
    <col min="2" max="2" width="66.7109375" style="47" customWidth="1"/>
    <col min="3" max="6" width="12.7109375" style="47" customWidth="1"/>
    <col min="7" max="7" width="11.42578125" style="47" bestFit="1" customWidth="1"/>
    <col min="8" max="8" width="11.7109375" style="47" bestFit="1" customWidth="1"/>
    <col min="9" max="9" width="11.42578125" style="47" bestFit="1" customWidth="1"/>
    <col min="10" max="10" width="10.7109375" style="47" customWidth="1"/>
    <col min="11" max="16384" width="9.140625" style="47"/>
  </cols>
  <sheetData>
    <row r="1" spans="1:10" ht="18.95" customHeight="1" x14ac:dyDescent="0.2">
      <c r="A1" s="176" t="str">
        <f>'Notas a los Edos Financieros'!A1</f>
        <v>SISTEMA MUNICIPAL DE AGUA POTABLE Y ALCANTARILLADO DE MOROLEON</v>
      </c>
      <c r="B1" s="193"/>
      <c r="C1" s="193"/>
      <c r="D1" s="193"/>
      <c r="E1" s="193"/>
      <c r="F1" s="193"/>
      <c r="G1" s="45" t="s">
        <v>0</v>
      </c>
      <c r="H1" s="46">
        <f>'Notas a los Edos Financieros'!D1</f>
        <v>2023</v>
      </c>
    </row>
    <row r="2" spans="1:10" ht="18.95" customHeight="1" x14ac:dyDescent="0.2">
      <c r="A2" s="176" t="s">
        <v>569</v>
      </c>
      <c r="B2" s="193"/>
      <c r="C2" s="193"/>
      <c r="D2" s="193"/>
      <c r="E2" s="193"/>
      <c r="F2" s="193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76" t="str">
        <f>'Notas a los Edos Financieros'!A3</f>
        <v>Correspondiente del 01 DE ENERO al 31 DE DICIEMBRE DE 2023</v>
      </c>
      <c r="B3" s="193"/>
      <c r="C3" s="193"/>
      <c r="D3" s="193"/>
      <c r="E3" s="193"/>
      <c r="F3" s="193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8" t="s">
        <v>67</v>
      </c>
      <c r="B7" s="118" t="s">
        <v>570</v>
      </c>
      <c r="C7" s="117" t="s">
        <v>571</v>
      </c>
      <c r="D7" s="117" t="s">
        <v>572</v>
      </c>
      <c r="E7" s="117" t="s">
        <v>573</v>
      </c>
      <c r="F7" s="117" t="s">
        <v>574</v>
      </c>
      <c r="G7" s="117" t="s">
        <v>575</v>
      </c>
      <c r="H7" s="117" t="s">
        <v>576</v>
      </c>
      <c r="I7" s="117" t="s">
        <v>577</v>
      </c>
      <c r="J7" s="117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3470728.12</v>
      </c>
      <c r="D23" s="162">
        <f>4924357.88-3470728.12</f>
        <v>1453629.7599999998</v>
      </c>
      <c r="E23" s="162">
        <v>-3470728.12</v>
      </c>
      <c r="F23" s="161">
        <f>+C23+D23+E23</f>
        <v>1453629.7599999998</v>
      </c>
    </row>
    <row r="24" spans="1:6" x14ac:dyDescent="0.2">
      <c r="A24" s="47">
        <v>7340</v>
      </c>
      <c r="B24" s="47" t="s">
        <v>594</v>
      </c>
      <c r="C24" s="52">
        <v>-3470728.12</v>
      </c>
      <c r="D24" s="162">
        <v>3470728.12</v>
      </c>
      <c r="E24" s="162">
        <f>-4924357.88+3470728.12</f>
        <v>-1453629.7599999998</v>
      </c>
      <c r="F24" s="161">
        <f>+C24+D24+E24</f>
        <v>-1453629.7599999998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9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9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9" s="59" customFormat="1" x14ac:dyDescent="0.2">
      <c r="A35" s="58">
        <v>8000</v>
      </c>
      <c r="B35" s="59" t="s">
        <v>605</v>
      </c>
    </row>
    <row r="36" spans="1:9" x14ac:dyDescent="0.2">
      <c r="A36" s="47">
        <v>8110</v>
      </c>
      <c r="B36" s="47" t="s">
        <v>606</v>
      </c>
      <c r="C36" s="52">
        <v>0</v>
      </c>
      <c r="D36" s="162">
        <v>63844840.390000001</v>
      </c>
      <c r="E36" s="162">
        <v>-63844840.390000001</v>
      </c>
      <c r="F36" s="162">
        <f t="shared" ref="F36:F47" si="0">C36+D36+E36</f>
        <v>0</v>
      </c>
      <c r="G36" s="162"/>
      <c r="H36" s="162"/>
    </row>
    <row r="37" spans="1:9" x14ac:dyDescent="0.2">
      <c r="A37" s="47">
        <v>8120</v>
      </c>
      <c r="B37" s="47" t="s">
        <v>607</v>
      </c>
      <c r="C37" s="52">
        <v>0</v>
      </c>
      <c r="D37" s="162">
        <v>117954099.39</v>
      </c>
      <c r="E37" s="162">
        <v>-117954099.39</v>
      </c>
      <c r="F37" s="162">
        <f t="shared" si="0"/>
        <v>0</v>
      </c>
      <c r="G37" s="162"/>
      <c r="H37" s="162"/>
      <c r="I37" s="161"/>
    </row>
    <row r="38" spans="1:9" x14ac:dyDescent="0.2">
      <c r="A38" s="47">
        <v>8130</v>
      </c>
      <c r="B38" s="47" t="s">
        <v>608</v>
      </c>
      <c r="C38" s="52">
        <v>0</v>
      </c>
      <c r="D38" s="162">
        <v>54109259</v>
      </c>
      <c r="E38" s="162">
        <v>-54109259</v>
      </c>
      <c r="F38" s="162">
        <f t="shared" si="0"/>
        <v>0</v>
      </c>
      <c r="G38" s="162"/>
      <c r="H38" s="162"/>
      <c r="I38" s="162"/>
    </row>
    <row r="39" spans="1:9" x14ac:dyDescent="0.2">
      <c r="A39" s="47">
        <v>8140</v>
      </c>
      <c r="B39" s="47" t="s">
        <v>609</v>
      </c>
      <c r="C39" s="52">
        <v>0</v>
      </c>
      <c r="D39" s="162">
        <v>-5800925.2300000004</v>
      </c>
      <c r="E39" s="162">
        <v>5800925.2300000004</v>
      </c>
      <c r="F39" s="162">
        <f t="shared" si="0"/>
        <v>0</v>
      </c>
      <c r="G39" s="162"/>
      <c r="H39" s="162"/>
      <c r="I39" s="162"/>
    </row>
    <row r="40" spans="1:9" x14ac:dyDescent="0.2">
      <c r="A40" s="47">
        <v>8150</v>
      </c>
      <c r="B40" s="47" t="s">
        <v>610</v>
      </c>
      <c r="C40" s="52">
        <v>0</v>
      </c>
      <c r="D40" s="162">
        <v>20111751.27</v>
      </c>
      <c r="E40" s="162">
        <v>-20111751.27</v>
      </c>
      <c r="F40" s="162">
        <f t="shared" si="0"/>
        <v>0</v>
      </c>
      <c r="G40" s="162"/>
      <c r="H40" s="162"/>
      <c r="I40" s="162"/>
    </row>
    <row r="41" spans="1:9" x14ac:dyDescent="0.2">
      <c r="A41" s="47">
        <v>8210</v>
      </c>
      <c r="B41" s="47" t="s">
        <v>611</v>
      </c>
      <c r="C41" s="52">
        <v>0</v>
      </c>
      <c r="D41" s="162">
        <v>59714172.710000001</v>
      </c>
      <c r="E41" s="162">
        <v>-59714172.710000001</v>
      </c>
      <c r="F41" s="162">
        <f t="shared" si="0"/>
        <v>0</v>
      </c>
      <c r="G41" s="162"/>
      <c r="H41" s="162"/>
      <c r="I41" s="162"/>
    </row>
    <row r="42" spans="1:9" x14ac:dyDescent="0.2">
      <c r="A42" s="47">
        <v>8220</v>
      </c>
      <c r="B42" s="47" t="s">
        <v>612</v>
      </c>
      <c r="C42" s="52">
        <v>0</v>
      </c>
      <c r="D42" s="162">
        <v>105535867.34999999</v>
      </c>
      <c r="E42" s="162">
        <v>-105535867.34999999</v>
      </c>
      <c r="F42" s="162">
        <f t="shared" si="0"/>
        <v>0</v>
      </c>
      <c r="G42" s="162"/>
      <c r="H42" s="162"/>
      <c r="I42" s="162"/>
    </row>
    <row r="43" spans="1:9" x14ac:dyDescent="0.2">
      <c r="A43" s="47">
        <v>8230</v>
      </c>
      <c r="B43" s="47" t="s">
        <v>613</v>
      </c>
      <c r="C43" s="52">
        <v>0</v>
      </c>
      <c r="D43" s="162">
        <v>44013962</v>
      </c>
      <c r="E43" s="162">
        <v>-44013962</v>
      </c>
      <c r="F43" s="162">
        <f t="shared" si="0"/>
        <v>0</v>
      </c>
      <c r="G43" s="162"/>
      <c r="H43" s="162"/>
      <c r="I43" s="162"/>
    </row>
    <row r="44" spans="1:9" x14ac:dyDescent="0.2">
      <c r="A44" s="47">
        <v>8240</v>
      </c>
      <c r="B44" s="47" t="s">
        <v>614</v>
      </c>
      <c r="C44" s="52">
        <v>0</v>
      </c>
      <c r="D44" s="162">
        <v>47370494.840000004</v>
      </c>
      <c r="E44" s="162">
        <v>-47370494.840000004</v>
      </c>
      <c r="F44" s="162">
        <f t="shared" si="0"/>
        <v>0</v>
      </c>
      <c r="G44" s="162"/>
      <c r="H44" s="162"/>
      <c r="I44" s="162"/>
    </row>
    <row r="45" spans="1:9" x14ac:dyDescent="0.2">
      <c r="A45" s="47">
        <v>8250</v>
      </c>
      <c r="B45" s="47" t="s">
        <v>615</v>
      </c>
      <c r="C45" s="52">
        <v>0</v>
      </c>
      <c r="D45" s="162">
        <v>33513650.579999998</v>
      </c>
      <c r="E45" s="162">
        <v>-33513650.579999998</v>
      </c>
      <c r="F45" s="162">
        <f t="shared" si="0"/>
        <v>0</v>
      </c>
      <c r="G45" s="162"/>
      <c r="H45" s="162"/>
      <c r="I45" s="162"/>
    </row>
    <row r="46" spans="1:9" x14ac:dyDescent="0.2">
      <c r="A46" s="47">
        <v>8260</v>
      </c>
      <c r="B46" s="47" t="s">
        <v>616</v>
      </c>
      <c r="C46" s="52">
        <v>0</v>
      </c>
      <c r="D46" s="162">
        <v>-5492043.3600000003</v>
      </c>
      <c r="E46" s="162">
        <v>5492043.3600000003</v>
      </c>
      <c r="F46" s="162">
        <f t="shared" si="0"/>
        <v>0</v>
      </c>
      <c r="G46" s="162"/>
      <c r="H46" s="162"/>
    </row>
    <row r="47" spans="1:9" x14ac:dyDescent="0.2">
      <c r="A47" s="47">
        <v>8270</v>
      </c>
      <c r="B47" s="47" t="s">
        <v>617</v>
      </c>
      <c r="C47" s="52">
        <v>0</v>
      </c>
      <c r="D47" s="162">
        <v>15934931.09</v>
      </c>
      <c r="E47" s="162">
        <v>-15934931.09</v>
      </c>
      <c r="F47" s="162">
        <f t="shared" si="0"/>
        <v>0</v>
      </c>
      <c r="G47" s="162"/>
      <c r="H47" s="162"/>
    </row>
    <row r="48" spans="1:9" x14ac:dyDescent="0.2">
      <c r="A48" s="122"/>
    </row>
    <row r="49" spans="1:2" x14ac:dyDescent="0.2">
      <c r="A49" s="122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51181102362204722" right="0.51181102362204722" top="0.74803149606299213" bottom="0.74803149606299213" header="0.31496062992125984" footer="0.31496062992125984"/>
  <pageSetup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3" t="s">
        <v>204</v>
      </c>
      <c r="C1" s="114"/>
      <c r="D1" s="114"/>
      <c r="E1" s="115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94" t="s">
        <v>620</v>
      </c>
      <c r="B5" s="194"/>
      <c r="C5" s="194"/>
      <c r="D5" s="194"/>
      <c r="E5" s="19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09" t="s">
        <v>622</v>
      </c>
      <c r="B10" s="195" t="s">
        <v>623</v>
      </c>
      <c r="C10" s="195"/>
      <c r="D10" s="195"/>
      <c r="E10" s="195"/>
    </row>
    <row r="11" spans="1:8" s="6" customFormat="1" ht="12.95" customHeight="1" x14ac:dyDescent="0.2">
      <c r="A11" s="110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0" t="s">
        <v>626</v>
      </c>
      <c r="B12" s="195" t="s">
        <v>627</v>
      </c>
      <c r="C12" s="195"/>
      <c r="D12" s="195"/>
      <c r="E12" s="195"/>
    </row>
    <row r="13" spans="1:8" s="6" customFormat="1" ht="26.1" customHeight="1" x14ac:dyDescent="0.2">
      <c r="A13" s="110" t="s">
        <v>628</v>
      </c>
      <c r="B13" s="195" t="s">
        <v>629</v>
      </c>
      <c r="C13" s="195"/>
      <c r="D13" s="195"/>
      <c r="E13" s="19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9" t="s">
        <v>630</v>
      </c>
      <c r="B15" s="9" t="s">
        <v>631</v>
      </c>
    </row>
    <row r="16" spans="1:8" s="6" customFormat="1" ht="12.95" customHeight="1" x14ac:dyDescent="0.2">
      <c r="A16" s="110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1" t="s">
        <v>633</v>
      </c>
    </row>
    <row r="20" spans="1:4" s="6" customFormat="1" ht="12.95" customHeight="1" x14ac:dyDescent="0.2">
      <c r="A20" s="111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34" zoomScaleNormal="100" workbookViewId="0">
      <selection activeCell="C110" sqref="C11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73" t="str">
        <f>'Notas a los Edos Financieros'!A1</f>
        <v>SISTEMA MUNICIPAL DE AGUA POTABLE Y ALCANTARILLADO DE MOROLEON</v>
      </c>
      <c r="B1" s="174"/>
      <c r="C1" s="174"/>
      <c r="D1" s="174"/>
      <c r="E1" s="174"/>
      <c r="F1" s="174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73" t="s">
        <v>64</v>
      </c>
      <c r="B2" s="174"/>
      <c r="C2" s="174"/>
      <c r="D2" s="174"/>
      <c r="E2" s="174"/>
      <c r="F2" s="174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73" t="str">
        <f>'Notas a los Edos Financieros'!A3</f>
        <v>Correspondiente del 01 DE ENERO al 31 DE DICIEMBRE DE 2023</v>
      </c>
      <c r="B3" s="174"/>
      <c r="C3" s="174"/>
      <c r="D3" s="174"/>
      <c r="E3" s="174"/>
      <c r="F3" s="174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151">
        <v>32020396.800000001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151">
        <v>7299548.1200000001</v>
      </c>
      <c r="D15" s="42">
        <v>7629952.21</v>
      </c>
      <c r="E15" s="42">
        <v>6561448.8499999996</v>
      </c>
      <c r="F15" s="42">
        <v>5523811.0599999996</v>
      </c>
      <c r="G15" s="42">
        <v>5542376.0999999996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151">
        <v>0</v>
      </c>
      <c r="D21" s="151">
        <v>0</v>
      </c>
      <c r="E21" s="42">
        <v>0</v>
      </c>
      <c r="F21" s="42">
        <v>0</v>
      </c>
      <c r="G21" s="42">
        <v>0</v>
      </c>
    </row>
    <row r="22" spans="1:8" x14ac:dyDescent="0.2">
      <c r="A22" s="127">
        <v>1126</v>
      </c>
      <c r="B22" s="128" t="s">
        <v>87</v>
      </c>
      <c r="C22" s="151">
        <v>0</v>
      </c>
      <c r="D22" s="151">
        <v>0</v>
      </c>
      <c r="E22" s="42">
        <v>0</v>
      </c>
      <c r="F22" s="42">
        <v>0</v>
      </c>
      <c r="G22" s="42">
        <v>0</v>
      </c>
    </row>
    <row r="23" spans="1:8" x14ac:dyDescent="0.2">
      <c r="A23" s="127">
        <v>1129</v>
      </c>
      <c r="B23" s="128" t="s">
        <v>88</v>
      </c>
      <c r="C23" s="151">
        <v>62432.41</v>
      </c>
      <c r="D23" s="151">
        <v>62432.41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51">
        <v>3257545.53</v>
      </c>
    </row>
    <row r="42" spans="1:8" x14ac:dyDescent="0.2">
      <c r="A42" s="40">
        <v>1151</v>
      </c>
      <c r="B42" s="38" t="s">
        <v>110</v>
      </c>
      <c r="C42" s="151">
        <v>3257545.53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151">
        <f>SUM(C55:C61)</f>
        <v>157295467.38999999</v>
      </c>
      <c r="D54" s="151">
        <f>SUM(D55:D61)</f>
        <v>1246540.3499999999</v>
      </c>
      <c r="E54" s="151">
        <f>SUM(E55:E61)</f>
        <v>9295494.1699999999</v>
      </c>
    </row>
    <row r="55" spans="1:8" x14ac:dyDescent="0.2">
      <c r="A55" s="40">
        <v>1231</v>
      </c>
      <c r="B55" s="38" t="s">
        <v>121</v>
      </c>
      <c r="C55" s="149">
        <v>2970811.88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149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149">
        <v>9833055.7400000002</v>
      </c>
      <c r="D57" s="42">
        <v>148712.16</v>
      </c>
      <c r="E57" s="42">
        <v>3648304.73</v>
      </c>
    </row>
    <row r="58" spans="1:8" x14ac:dyDescent="0.2">
      <c r="A58" s="40">
        <v>1234</v>
      </c>
      <c r="B58" s="38" t="s">
        <v>124</v>
      </c>
      <c r="C58" s="149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149">
        <f>4970147.52+9000000</f>
        <v>13970147.52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149">
        <v>18761678.940000001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149">
        <v>111759773.31</v>
      </c>
      <c r="D61" s="42">
        <v>1097828.19</v>
      </c>
      <c r="E61" s="42">
        <v>5647189.4400000004</v>
      </c>
    </row>
    <row r="62" spans="1:8" x14ac:dyDescent="0.2">
      <c r="A62" s="40">
        <v>1240</v>
      </c>
      <c r="B62" s="38" t="s">
        <v>128</v>
      </c>
      <c r="C62" s="151">
        <f>SUM(C63:C70)</f>
        <v>18248157.370000001</v>
      </c>
      <c r="D62" s="151">
        <f t="shared" ref="D62:E62" si="0">SUM(D63:D70)</f>
        <v>2469998.9499999997</v>
      </c>
      <c r="E62" s="151">
        <f t="shared" si="0"/>
        <v>12086611.16</v>
      </c>
    </row>
    <row r="63" spans="1:8" x14ac:dyDescent="0.2">
      <c r="A63" s="40">
        <v>1241</v>
      </c>
      <c r="B63" s="38" t="s">
        <v>129</v>
      </c>
      <c r="C63" s="149">
        <f>513183.29+2875107.59+234069.81</f>
        <v>3622360.69</v>
      </c>
      <c r="D63" s="42">
        <f>43975.38+439780.35+16370.13</f>
        <v>500125.86</v>
      </c>
      <c r="E63" s="42">
        <f>313481.17+2510258.35+108521.11</f>
        <v>2932260.63</v>
      </c>
    </row>
    <row r="64" spans="1:8" x14ac:dyDescent="0.2">
      <c r="A64" s="40">
        <v>1242</v>
      </c>
      <c r="B64" s="38" t="s">
        <v>130</v>
      </c>
      <c r="C64" s="149">
        <v>26851.07</v>
      </c>
      <c r="D64" s="42">
        <v>1105.56</v>
      </c>
      <c r="E64" s="42">
        <v>11242.51</v>
      </c>
    </row>
    <row r="65" spans="1:8" x14ac:dyDescent="0.2">
      <c r="A65" s="40">
        <v>1243</v>
      </c>
      <c r="B65" s="38" t="s">
        <v>131</v>
      </c>
      <c r="C65" s="149">
        <v>26985.95</v>
      </c>
      <c r="D65" s="42">
        <v>1332</v>
      </c>
      <c r="E65" s="42">
        <v>26985.95</v>
      </c>
    </row>
    <row r="66" spans="1:8" x14ac:dyDescent="0.2">
      <c r="A66" s="40">
        <v>1244</v>
      </c>
      <c r="B66" s="38" t="s">
        <v>132</v>
      </c>
      <c r="C66" s="149">
        <v>11411220.02</v>
      </c>
      <c r="D66" s="42">
        <f>1770611.81+20327.88</f>
        <v>1790939.69</v>
      </c>
      <c r="E66" s="42">
        <f>7808986.63+205855.64</f>
        <v>8014842.2699999996</v>
      </c>
    </row>
    <row r="67" spans="1:8" x14ac:dyDescent="0.2">
      <c r="A67" s="40">
        <v>1245</v>
      </c>
      <c r="B67" s="38" t="s">
        <v>133</v>
      </c>
      <c r="C67" s="149">
        <v>58321.54</v>
      </c>
      <c r="D67" s="42">
        <v>3707.98</v>
      </c>
      <c r="E67" s="42">
        <v>26384.18</v>
      </c>
    </row>
    <row r="68" spans="1:8" x14ac:dyDescent="0.2">
      <c r="A68" s="40">
        <v>1246</v>
      </c>
      <c r="B68" s="38" t="s">
        <v>134</v>
      </c>
      <c r="C68" s="149">
        <f>1899465.71+104570.59+81047+505036+10097.68+8448.27+493752.85</f>
        <v>3102418.1</v>
      </c>
      <c r="D68" s="42">
        <f>155340.08+6055.98+11391.8</f>
        <v>172787.86</v>
      </c>
      <c r="E68" s="42">
        <f>897673.03+30683.64+26394.84+100540.32+1808.03+17795.76</f>
        <v>1074895.6200000001</v>
      </c>
    </row>
    <row r="69" spans="1:8" x14ac:dyDescent="0.2">
      <c r="A69" s="40">
        <v>1247</v>
      </c>
      <c r="B69" s="38" t="s">
        <v>135</v>
      </c>
      <c r="C69" s="149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149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151">
        <f>SUM(C75:C79)</f>
        <v>3722019.67</v>
      </c>
      <c r="D74" s="151">
        <f t="shared" ref="D74:E74" si="1">SUM(D75:D79)</f>
        <v>94353.45</v>
      </c>
      <c r="E74" s="151">
        <f t="shared" si="1"/>
        <v>1401268.5699999998</v>
      </c>
    </row>
    <row r="75" spans="1:8" x14ac:dyDescent="0.2">
      <c r="A75" s="40">
        <v>1251</v>
      </c>
      <c r="B75" s="38" t="s">
        <v>141</v>
      </c>
      <c r="C75" s="150">
        <v>172255.6</v>
      </c>
      <c r="D75" s="42">
        <v>866.98</v>
      </c>
      <c r="E75" s="42">
        <v>89697.29</v>
      </c>
    </row>
    <row r="76" spans="1:8" x14ac:dyDescent="0.2">
      <c r="A76" s="40">
        <v>1252</v>
      </c>
      <c r="B76" s="38" t="s">
        <v>142</v>
      </c>
      <c r="C76" s="150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150">
        <v>1732500</v>
      </c>
      <c r="D77" s="42">
        <v>0</v>
      </c>
      <c r="E77" s="42">
        <v>173250</v>
      </c>
    </row>
    <row r="78" spans="1:8" x14ac:dyDescent="0.2">
      <c r="A78" s="40">
        <v>1254</v>
      </c>
      <c r="B78" s="38" t="s">
        <v>144</v>
      </c>
      <c r="C78" s="150">
        <v>960706.49</v>
      </c>
      <c r="D78" s="42">
        <v>93486.47</v>
      </c>
      <c r="E78" s="42">
        <v>360584.71</v>
      </c>
    </row>
    <row r="79" spans="1:8" x14ac:dyDescent="0.2">
      <c r="A79" s="40">
        <v>1259</v>
      </c>
      <c r="B79" s="38" t="s">
        <v>145</v>
      </c>
      <c r="C79" s="150">
        <v>856557.58</v>
      </c>
      <c r="D79" s="42">
        <v>0</v>
      </c>
      <c r="E79" s="42">
        <v>777736.57</v>
      </c>
    </row>
    <row r="80" spans="1:8" x14ac:dyDescent="0.2">
      <c r="A80" s="40">
        <v>1270</v>
      </c>
      <c r="B80" s="38" t="s">
        <v>146</v>
      </c>
      <c r="C80" s="151">
        <f>SUM(C81:C86)</f>
        <v>2213537.7200000002</v>
      </c>
      <c r="D80" s="151">
        <f t="shared" ref="D80:E80" si="2">SUM(D81:D86)</f>
        <v>0</v>
      </c>
      <c r="E80" s="151">
        <f t="shared" si="2"/>
        <v>0</v>
      </c>
    </row>
    <row r="81" spans="1:8" x14ac:dyDescent="0.2">
      <c r="A81" s="40">
        <v>1271</v>
      </c>
      <c r="B81" s="38" t="s">
        <v>147</v>
      </c>
      <c r="C81" s="150">
        <v>2213537.7200000002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150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150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150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150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150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151">
        <f>SUM(C104:C112)</f>
        <v>1756084.07</v>
      </c>
      <c r="D103" s="151">
        <f>SUM(D104:D112)</f>
        <v>1756084.07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151">
        <v>0</v>
      </c>
      <c r="D104" s="151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151">
        <v>37749</v>
      </c>
      <c r="D105" s="151">
        <v>37749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151">
        <v>0</v>
      </c>
      <c r="D106" s="151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51">
        <v>0</v>
      </c>
      <c r="D107" s="151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51">
        <v>0</v>
      </c>
      <c r="D108" s="151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51">
        <v>0</v>
      </c>
      <c r="D109" s="151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151">
        <v>1718335.07</v>
      </c>
      <c r="D110" s="151">
        <v>1718335.07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f t="shared" ref="D111:D112" si="3">C111</f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f t="shared" si="3"/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f>SUM(C114:C116)</f>
        <v>0</v>
      </c>
      <c r="D113" s="42">
        <f t="shared" ref="D113" si="4">SUM(D114:D116)</f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f t="shared" ref="D115:D116" si="5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f t="shared" si="5"/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  <headerFooter>
    <oddHeader>&amp;R&amp;P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7"/>
      <c r="B3" s="12"/>
    </row>
    <row r="4" spans="1:2" ht="15" customHeight="1" x14ac:dyDescent="0.2">
      <c r="A4" s="108" t="s">
        <v>9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22.5" x14ac:dyDescent="0.2">
      <c r="A6" s="106"/>
      <c r="B6" s="25" t="s">
        <v>207</v>
      </c>
    </row>
    <row r="7" spans="1:2" ht="15" customHeight="1" x14ac:dyDescent="0.2">
      <c r="A7" s="106"/>
      <c r="B7" s="27" t="s">
        <v>208</v>
      </c>
    </row>
    <row r="8" spans="1:2" x14ac:dyDescent="0.2">
      <c r="A8" s="106"/>
    </row>
    <row r="9" spans="1:2" ht="15" customHeight="1" x14ac:dyDescent="0.2">
      <c r="A9" s="108" t="s">
        <v>11</v>
      </c>
      <c r="B9" s="27" t="s">
        <v>209</v>
      </c>
    </row>
    <row r="10" spans="1:2" ht="15" customHeight="1" x14ac:dyDescent="0.2">
      <c r="A10" s="106"/>
      <c r="B10" s="27" t="s">
        <v>210</v>
      </c>
    </row>
    <row r="11" spans="1:2" ht="15" customHeight="1" x14ac:dyDescent="0.2">
      <c r="A11" s="106"/>
      <c r="B11" s="27" t="s">
        <v>211</v>
      </c>
    </row>
    <row r="12" spans="1:2" ht="15" customHeight="1" x14ac:dyDescent="0.2">
      <c r="A12" s="106"/>
      <c r="B12" s="27" t="s">
        <v>212</v>
      </c>
    </row>
    <row r="13" spans="1:2" ht="15" customHeight="1" x14ac:dyDescent="0.2">
      <c r="A13" s="106"/>
      <c r="B13" s="27" t="s">
        <v>213</v>
      </c>
    </row>
    <row r="14" spans="1:2" x14ac:dyDescent="0.2">
      <c r="A14" s="106"/>
    </row>
    <row r="15" spans="1:2" ht="15" customHeight="1" x14ac:dyDescent="0.2">
      <c r="A15" s="108" t="s">
        <v>13</v>
      </c>
      <c r="B15" s="28" t="s">
        <v>214</v>
      </c>
    </row>
    <row r="16" spans="1:2" ht="15" customHeight="1" x14ac:dyDescent="0.2">
      <c r="A16" s="106"/>
      <c r="B16" s="28" t="s">
        <v>215</v>
      </c>
    </row>
    <row r="17" spans="1:2" ht="15" customHeight="1" x14ac:dyDescent="0.2">
      <c r="A17" s="106"/>
      <c r="B17" s="28" t="s">
        <v>216</v>
      </c>
    </row>
    <row r="18" spans="1:2" ht="15" customHeight="1" x14ac:dyDescent="0.2">
      <c r="A18" s="106"/>
      <c r="B18" s="27" t="s">
        <v>217</v>
      </c>
    </row>
    <row r="19" spans="1:2" ht="15" customHeight="1" x14ac:dyDescent="0.2">
      <c r="A19" s="106"/>
      <c r="B19" s="23" t="s">
        <v>218</v>
      </c>
    </row>
    <row r="20" spans="1:2" x14ac:dyDescent="0.2">
      <c r="A20" s="106"/>
    </row>
    <row r="21" spans="1:2" ht="15" customHeight="1" x14ac:dyDescent="0.2">
      <c r="A21" s="108" t="s">
        <v>15</v>
      </c>
      <c r="B21" s="1" t="s">
        <v>219</v>
      </c>
    </row>
    <row r="22" spans="1:2" ht="15" customHeight="1" x14ac:dyDescent="0.2">
      <c r="A22" s="106"/>
      <c r="B22" s="29" t="s">
        <v>220</v>
      </c>
    </row>
    <row r="23" spans="1:2" x14ac:dyDescent="0.2">
      <c r="A23" s="106"/>
    </row>
    <row r="24" spans="1:2" ht="15" customHeight="1" x14ac:dyDescent="0.2">
      <c r="A24" s="108" t="s">
        <v>17</v>
      </c>
      <c r="B24" s="23" t="s">
        <v>221</v>
      </c>
    </row>
    <row r="25" spans="1:2" ht="15" customHeight="1" x14ac:dyDescent="0.2">
      <c r="A25" s="106"/>
      <c r="B25" s="23" t="s">
        <v>222</v>
      </c>
    </row>
    <row r="26" spans="1:2" ht="15" customHeight="1" x14ac:dyDescent="0.2">
      <c r="A26" s="106"/>
      <c r="B26" s="23" t="s">
        <v>223</v>
      </c>
    </row>
    <row r="27" spans="1:2" x14ac:dyDescent="0.2">
      <c r="A27" s="106"/>
    </row>
    <row r="28" spans="1:2" ht="15" customHeight="1" x14ac:dyDescent="0.2">
      <c r="A28" s="108" t="s">
        <v>19</v>
      </c>
      <c r="B28" s="23" t="s">
        <v>224</v>
      </c>
    </row>
    <row r="29" spans="1:2" ht="15" customHeight="1" x14ac:dyDescent="0.2">
      <c r="A29" s="106"/>
      <c r="B29" s="23" t="s">
        <v>225</v>
      </c>
    </row>
    <row r="30" spans="1:2" ht="15" customHeight="1" x14ac:dyDescent="0.2">
      <c r="A30" s="106"/>
      <c r="B30" s="23" t="s">
        <v>226</v>
      </c>
    </row>
    <row r="31" spans="1:2" ht="15" customHeight="1" x14ac:dyDescent="0.2">
      <c r="A31" s="106"/>
      <c r="B31" s="30" t="s">
        <v>227</v>
      </c>
    </row>
    <row r="32" spans="1:2" x14ac:dyDescent="0.2">
      <c r="A32" s="106"/>
    </row>
    <row r="33" spans="1:2" ht="15" customHeight="1" x14ac:dyDescent="0.2">
      <c r="A33" s="108" t="s">
        <v>21</v>
      </c>
      <c r="B33" s="23" t="s">
        <v>228</v>
      </c>
    </row>
    <row r="34" spans="1:2" ht="15" customHeight="1" x14ac:dyDescent="0.2">
      <c r="A34" s="106"/>
      <c r="B34" s="23" t="s">
        <v>229</v>
      </c>
    </row>
    <row r="35" spans="1:2" x14ac:dyDescent="0.2">
      <c r="A35" s="106"/>
    </row>
    <row r="36" spans="1:2" ht="15" customHeight="1" x14ac:dyDescent="0.2">
      <c r="A36" s="108" t="s">
        <v>23</v>
      </c>
      <c r="B36" s="27" t="s">
        <v>230</v>
      </c>
    </row>
    <row r="37" spans="1:2" ht="15" customHeight="1" x14ac:dyDescent="0.2">
      <c r="A37" s="106"/>
      <c r="B37" s="27" t="s">
        <v>231</v>
      </c>
    </row>
    <row r="38" spans="1:2" ht="15" customHeight="1" x14ac:dyDescent="0.2">
      <c r="A38" s="106"/>
      <c r="B38" s="31" t="s">
        <v>232</v>
      </c>
    </row>
    <row r="39" spans="1:2" ht="15" customHeight="1" x14ac:dyDescent="0.2">
      <c r="A39" s="106"/>
      <c r="B39" s="27" t="s">
        <v>233</v>
      </c>
    </row>
    <row r="40" spans="1:2" ht="15" customHeight="1" x14ac:dyDescent="0.2">
      <c r="A40" s="106"/>
      <c r="B40" s="27" t="s">
        <v>234</v>
      </c>
    </row>
    <row r="41" spans="1:2" ht="15" customHeight="1" x14ac:dyDescent="0.2">
      <c r="A41" s="106"/>
      <c r="B41" s="27" t="s">
        <v>235</v>
      </c>
    </row>
    <row r="42" spans="1:2" x14ac:dyDescent="0.2">
      <c r="A42" s="106"/>
    </row>
    <row r="43" spans="1:2" ht="15" customHeight="1" x14ac:dyDescent="0.2">
      <c r="A43" s="108" t="s">
        <v>25</v>
      </c>
      <c r="B43" s="27" t="s">
        <v>236</v>
      </c>
    </row>
    <row r="44" spans="1:2" ht="15" customHeight="1" x14ac:dyDescent="0.2">
      <c r="A44" s="106"/>
      <c r="B44" s="27" t="s">
        <v>237</v>
      </c>
    </row>
    <row r="45" spans="1:2" ht="15" customHeight="1" x14ac:dyDescent="0.2">
      <c r="A45" s="106"/>
      <c r="B45" s="31" t="s">
        <v>238</v>
      </c>
    </row>
    <row r="46" spans="1:2" ht="15" customHeight="1" x14ac:dyDescent="0.2">
      <c r="A46" s="106"/>
      <c r="B46" s="27" t="s">
        <v>239</v>
      </c>
    </row>
    <row r="47" spans="1:2" ht="15" customHeight="1" x14ac:dyDescent="0.2">
      <c r="A47" s="106"/>
      <c r="B47" s="27" t="s">
        <v>240</v>
      </c>
    </row>
    <row r="48" spans="1:2" ht="15" customHeight="1" x14ac:dyDescent="0.2">
      <c r="A48" s="106"/>
      <c r="B48" s="27" t="s">
        <v>241</v>
      </c>
    </row>
    <row r="49" spans="1:2" x14ac:dyDescent="0.2">
      <c r="A49" s="106"/>
    </row>
    <row r="50" spans="1:2" ht="25.5" customHeight="1" x14ac:dyDescent="0.2">
      <c r="A50" s="108" t="s">
        <v>27</v>
      </c>
      <c r="B50" s="25" t="s">
        <v>242</v>
      </c>
    </row>
    <row r="51" spans="1:2" x14ac:dyDescent="0.2">
      <c r="A51" s="106"/>
    </row>
    <row r="52" spans="1:2" ht="15" customHeight="1" x14ac:dyDescent="0.2">
      <c r="A52" s="108" t="s">
        <v>29</v>
      </c>
      <c r="B52" s="27" t="s">
        <v>243</v>
      </c>
    </row>
    <row r="53" spans="1:2" x14ac:dyDescent="0.2">
      <c r="A53" s="106"/>
    </row>
    <row r="54" spans="1:2" ht="15" customHeight="1" x14ac:dyDescent="0.2">
      <c r="A54" s="108" t="s">
        <v>31</v>
      </c>
      <c r="B54" s="28" t="s">
        <v>244</v>
      </c>
    </row>
    <row r="55" spans="1:2" ht="15" customHeight="1" x14ac:dyDescent="0.2">
      <c r="A55" s="106"/>
      <c r="B55" s="28" t="s">
        <v>245</v>
      </c>
    </row>
    <row r="56" spans="1:2" ht="15" customHeight="1" x14ac:dyDescent="0.2">
      <c r="A56" s="106"/>
      <c r="B56" s="28" t="s">
        <v>246</v>
      </c>
    </row>
    <row r="57" spans="1:2" ht="15" customHeight="1" x14ac:dyDescent="0.2">
      <c r="A57" s="106"/>
      <c r="B57" s="28" t="s">
        <v>247</v>
      </c>
    </row>
    <row r="58" spans="1:2" ht="15" customHeight="1" x14ac:dyDescent="0.2">
      <c r="A58" s="106"/>
      <c r="B58" s="28" t="s">
        <v>248</v>
      </c>
    </row>
    <row r="59" spans="1:2" x14ac:dyDescent="0.2">
      <c r="A59" s="106"/>
    </row>
    <row r="60" spans="1:2" ht="15" customHeight="1" x14ac:dyDescent="0.2">
      <c r="A60" s="108" t="s">
        <v>33</v>
      </c>
      <c r="B60" s="23" t="s">
        <v>249</v>
      </c>
    </row>
    <row r="61" spans="1:2" x14ac:dyDescent="0.2">
      <c r="A61" s="106"/>
      <c r="B61" s="23"/>
    </row>
    <row r="62" spans="1:2" ht="15" customHeight="1" x14ac:dyDescent="0.2">
      <c r="A62" s="108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topLeftCell="A204" zoomScaleNormal="100" workbookViewId="0">
      <selection activeCell="C98" sqref="C98:C21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75" t="str">
        <f>ESF!A1</f>
        <v>SISTEMA MUNICIPAL DE AGUA POTABLE Y ALCANTARILLADO DE MOROLEON</v>
      </c>
      <c r="B1" s="175"/>
      <c r="C1" s="175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75" t="s">
        <v>250</v>
      </c>
      <c r="B2" s="175"/>
      <c r="C2" s="175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75" t="str">
        <f>ESF!A3</f>
        <v>Correspondiente del 01 DE ENERO al 31 DE DICIEMBRE DE 2023</v>
      </c>
      <c r="B3" s="175"/>
      <c r="C3" s="175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52">
        <f>SUM(C9+C19+C25+C28+C34+C37+C46)</f>
        <v>63783996.759999998</v>
      </c>
      <c r="D8" s="66"/>
      <c r="E8" s="64"/>
    </row>
    <row r="9" spans="1:5" x14ac:dyDescent="0.2">
      <c r="A9" s="65">
        <v>4110</v>
      </c>
      <c r="B9" s="66" t="s">
        <v>253</v>
      </c>
      <c r="C9" s="152">
        <f>SUM(C10:C18)</f>
        <v>0</v>
      </c>
      <c r="D9" s="66"/>
      <c r="E9" s="64"/>
    </row>
    <row r="10" spans="1:5" x14ac:dyDescent="0.2">
      <c r="A10" s="65">
        <v>4111</v>
      </c>
      <c r="B10" s="66" t="s">
        <v>254</v>
      </c>
      <c r="C10" s="152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152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152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152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152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152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152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152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152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152">
        <f>SUM(C20:C24)</f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152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152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152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152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152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152">
        <f>SUM(C26:C27)</f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152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152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152">
        <f>SUM(C29:C33)</f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152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152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152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152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152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152">
        <f>SUM(C35:C36)</f>
        <v>4074198.75</v>
      </c>
      <c r="D34" s="66"/>
      <c r="E34" s="64"/>
    </row>
    <row r="35" spans="1:5" x14ac:dyDescent="0.2">
      <c r="A35" s="65">
        <v>4151</v>
      </c>
      <c r="B35" s="66" t="s">
        <v>278</v>
      </c>
      <c r="C35" s="152">
        <v>4074198.75</v>
      </c>
      <c r="D35" s="66"/>
      <c r="E35" s="64"/>
    </row>
    <row r="36" spans="1:5" ht="22.5" x14ac:dyDescent="0.2">
      <c r="A36" s="65">
        <v>4154</v>
      </c>
      <c r="B36" s="67" t="s">
        <v>279</v>
      </c>
      <c r="C36" s="152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152">
        <f>SUM(C38:C45)</f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152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152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152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152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152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152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152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152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152">
        <f>SUM(C47:C54)</f>
        <v>59709798.009999998</v>
      </c>
      <c r="D46" s="66"/>
      <c r="E46" s="64"/>
    </row>
    <row r="47" spans="1:5" x14ac:dyDescent="0.2">
      <c r="A47" s="65">
        <v>4171</v>
      </c>
      <c r="B47" s="66" t="s">
        <v>290</v>
      </c>
      <c r="C47" s="152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152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52">
        <v>59709798.009999998</v>
      </c>
      <c r="D49" s="66"/>
      <c r="E49" s="64"/>
    </row>
    <row r="50" spans="1:5" ht="22.5" x14ac:dyDescent="0.2">
      <c r="A50" s="65">
        <v>4174</v>
      </c>
      <c r="B50" s="67" t="s">
        <v>293</v>
      </c>
      <c r="C50" s="152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152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152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152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152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152">
        <f>C74+C77+C83+C85+C87</f>
        <v>60905.56</v>
      </c>
      <c r="D73" s="66"/>
      <c r="E73" s="66"/>
    </row>
    <row r="74" spans="1:5" x14ac:dyDescent="0.2">
      <c r="A74" s="68">
        <v>4310</v>
      </c>
      <c r="B74" s="66" t="s">
        <v>312</v>
      </c>
      <c r="C74" s="152">
        <f>SUM(C75:C76)</f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152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152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152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152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152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152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152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152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152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152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152">
        <f>SUM(C86)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152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152">
        <f>SUM(C88:C94)</f>
        <v>60905.56</v>
      </c>
      <c r="D87" s="66"/>
      <c r="E87" s="66"/>
    </row>
    <row r="88" spans="1:5" x14ac:dyDescent="0.2">
      <c r="A88" s="68">
        <v>4392</v>
      </c>
      <c r="B88" s="66" t="s">
        <v>324</v>
      </c>
      <c r="C88" s="152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152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152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152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152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152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152">
        <v>60905.56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152">
        <f>C99+C127+C160+C170+C185+C214</f>
        <v>48502337.390000001</v>
      </c>
      <c r="D98" s="70">
        <v>1</v>
      </c>
      <c r="E98" s="66"/>
    </row>
    <row r="99" spans="1:5" x14ac:dyDescent="0.2">
      <c r="A99" s="68">
        <v>5100</v>
      </c>
      <c r="B99" s="66" t="s">
        <v>332</v>
      </c>
      <c r="C99" s="152">
        <f>C100+C107+C117</f>
        <v>44691444.640000001</v>
      </c>
      <c r="D99" s="70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152">
        <f>SUM(C101:C106)</f>
        <v>16464891</v>
      </c>
      <c r="D100" s="70">
        <f t="shared" ref="D100:D163" si="0">C100/$C$99</f>
        <v>0.36841259289397632</v>
      </c>
      <c r="E100" s="66"/>
    </row>
    <row r="101" spans="1:5" x14ac:dyDescent="0.2">
      <c r="A101" s="68">
        <v>5111</v>
      </c>
      <c r="B101" s="66" t="s">
        <v>334</v>
      </c>
      <c r="C101" s="152">
        <v>10944619.890000001</v>
      </c>
      <c r="D101" s="70">
        <f t="shared" si="0"/>
        <v>0.24489295385641399</v>
      </c>
      <c r="E101" s="66"/>
    </row>
    <row r="102" spans="1:5" x14ac:dyDescent="0.2">
      <c r="A102" s="68">
        <v>5112</v>
      </c>
      <c r="B102" s="66" t="s">
        <v>335</v>
      </c>
      <c r="C102" s="152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336</v>
      </c>
      <c r="C103" s="152">
        <v>2109023.94</v>
      </c>
      <c r="D103" s="70">
        <f t="shared" si="0"/>
        <v>4.7190775706372423E-2</v>
      </c>
      <c r="E103" s="66"/>
    </row>
    <row r="104" spans="1:5" x14ac:dyDescent="0.2">
      <c r="A104" s="68">
        <v>5114</v>
      </c>
      <c r="B104" s="66" t="s">
        <v>337</v>
      </c>
      <c r="C104" s="152">
        <v>2700875.28</v>
      </c>
      <c r="D104" s="70">
        <f t="shared" si="0"/>
        <v>6.0433832509917268E-2</v>
      </c>
      <c r="E104" s="66"/>
    </row>
    <row r="105" spans="1:5" x14ac:dyDescent="0.2">
      <c r="A105" s="68">
        <v>5115</v>
      </c>
      <c r="B105" s="66" t="s">
        <v>338</v>
      </c>
      <c r="C105" s="152">
        <v>710371.89</v>
      </c>
      <c r="D105" s="70">
        <f t="shared" si="0"/>
        <v>1.5895030821272641E-2</v>
      </c>
      <c r="E105" s="66"/>
    </row>
    <row r="106" spans="1:5" x14ac:dyDescent="0.2">
      <c r="A106" s="68">
        <v>5116</v>
      </c>
      <c r="B106" s="66" t="s">
        <v>339</v>
      </c>
      <c r="C106" s="152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152">
        <f>SUM(C108:C116)</f>
        <v>4613797.1399999997</v>
      </c>
      <c r="D107" s="70">
        <f t="shared" si="0"/>
        <v>0.10323669725078727</v>
      </c>
      <c r="E107" s="66"/>
    </row>
    <row r="108" spans="1:5" x14ac:dyDescent="0.2">
      <c r="A108" s="68">
        <v>5121</v>
      </c>
      <c r="B108" s="66" t="s">
        <v>341</v>
      </c>
      <c r="C108" s="152">
        <v>227617.03</v>
      </c>
      <c r="D108" s="70">
        <f t="shared" si="0"/>
        <v>5.0930783695516714E-3</v>
      </c>
      <c r="E108" s="66"/>
    </row>
    <row r="109" spans="1:5" x14ac:dyDescent="0.2">
      <c r="A109" s="68">
        <v>5122</v>
      </c>
      <c r="B109" s="66" t="s">
        <v>342</v>
      </c>
      <c r="C109" s="152">
        <v>63675.32</v>
      </c>
      <c r="D109" s="70">
        <f t="shared" si="0"/>
        <v>1.4247764983414508E-3</v>
      </c>
      <c r="E109" s="66"/>
    </row>
    <row r="110" spans="1:5" x14ac:dyDescent="0.2">
      <c r="A110" s="68">
        <v>5123</v>
      </c>
      <c r="B110" s="66" t="s">
        <v>343</v>
      </c>
      <c r="C110" s="152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344</v>
      </c>
      <c r="C111" s="152">
        <v>3629424.13</v>
      </c>
      <c r="D111" s="70">
        <f t="shared" si="0"/>
        <v>8.1210714024481795E-2</v>
      </c>
      <c r="E111" s="66"/>
    </row>
    <row r="112" spans="1:5" x14ac:dyDescent="0.2">
      <c r="A112" s="68">
        <v>5125</v>
      </c>
      <c r="B112" s="66" t="s">
        <v>345</v>
      </c>
      <c r="C112" s="152">
        <v>2113.35</v>
      </c>
      <c r="D112" s="70">
        <f t="shared" si="0"/>
        <v>4.7287574098880146E-5</v>
      </c>
      <c r="E112" s="66"/>
    </row>
    <row r="113" spans="1:5" x14ac:dyDescent="0.2">
      <c r="A113" s="68">
        <v>5126</v>
      </c>
      <c r="B113" s="66" t="s">
        <v>346</v>
      </c>
      <c r="C113" s="152">
        <v>490624.68</v>
      </c>
      <c r="D113" s="70">
        <f t="shared" si="0"/>
        <v>1.0978044767899004E-2</v>
      </c>
      <c r="E113" s="66"/>
    </row>
    <row r="114" spans="1:5" x14ac:dyDescent="0.2">
      <c r="A114" s="68">
        <v>5127</v>
      </c>
      <c r="B114" s="66" t="s">
        <v>347</v>
      </c>
      <c r="C114" s="152">
        <v>147584.45000000001</v>
      </c>
      <c r="D114" s="70">
        <f t="shared" si="0"/>
        <v>3.3022975916045484E-3</v>
      </c>
      <c r="E114" s="66"/>
    </row>
    <row r="115" spans="1:5" x14ac:dyDescent="0.2">
      <c r="A115" s="68">
        <v>5128</v>
      </c>
      <c r="B115" s="66" t="s">
        <v>348</v>
      </c>
      <c r="C115" s="152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152">
        <v>52758.18</v>
      </c>
      <c r="D116" s="70">
        <f t="shared" si="0"/>
        <v>1.1804984248099258E-3</v>
      </c>
      <c r="E116" s="66"/>
    </row>
    <row r="117" spans="1:5" x14ac:dyDescent="0.2">
      <c r="A117" s="68">
        <v>5130</v>
      </c>
      <c r="B117" s="66" t="s">
        <v>350</v>
      </c>
      <c r="C117" s="152">
        <f>SUM(C118:C126)</f>
        <v>23612756.5</v>
      </c>
      <c r="D117" s="70">
        <f t="shared" si="0"/>
        <v>0.52835070985523636</v>
      </c>
      <c r="E117" s="66"/>
    </row>
    <row r="118" spans="1:5" x14ac:dyDescent="0.2">
      <c r="A118" s="68">
        <v>5131</v>
      </c>
      <c r="B118" s="66" t="s">
        <v>351</v>
      </c>
      <c r="C118" s="152">
        <v>12041959.15</v>
      </c>
      <c r="D118" s="70">
        <f t="shared" si="0"/>
        <v>0.26944663004297104</v>
      </c>
      <c r="E118" s="66"/>
    </row>
    <row r="119" spans="1:5" x14ac:dyDescent="0.2">
      <c r="A119" s="68">
        <v>5132</v>
      </c>
      <c r="B119" s="66" t="s">
        <v>352</v>
      </c>
      <c r="C119" s="152">
        <v>0</v>
      </c>
      <c r="D119" s="70">
        <f t="shared" si="0"/>
        <v>0</v>
      </c>
      <c r="E119" s="66"/>
    </row>
    <row r="120" spans="1:5" x14ac:dyDescent="0.2">
      <c r="A120" s="68">
        <v>5133</v>
      </c>
      <c r="B120" s="66" t="s">
        <v>353</v>
      </c>
      <c r="C120" s="152">
        <v>455355.44</v>
      </c>
      <c r="D120" s="70">
        <f t="shared" si="0"/>
        <v>1.0188872695165578E-2</v>
      </c>
      <c r="E120" s="66"/>
    </row>
    <row r="121" spans="1:5" x14ac:dyDescent="0.2">
      <c r="A121" s="68">
        <v>5134</v>
      </c>
      <c r="B121" s="66" t="s">
        <v>354</v>
      </c>
      <c r="C121" s="152">
        <v>206867.02</v>
      </c>
      <c r="D121" s="70">
        <f t="shared" si="0"/>
        <v>4.6287834655237047E-3</v>
      </c>
      <c r="E121" s="66"/>
    </row>
    <row r="122" spans="1:5" x14ac:dyDescent="0.2">
      <c r="A122" s="68">
        <v>5135</v>
      </c>
      <c r="B122" s="66" t="s">
        <v>355</v>
      </c>
      <c r="C122" s="152">
        <v>5343848.78</v>
      </c>
      <c r="D122" s="70">
        <f t="shared" si="0"/>
        <v>0.11957207521587067</v>
      </c>
      <c r="E122" s="66"/>
    </row>
    <row r="123" spans="1:5" x14ac:dyDescent="0.2">
      <c r="A123" s="68">
        <v>5136</v>
      </c>
      <c r="B123" s="66" t="s">
        <v>356</v>
      </c>
      <c r="C123" s="152">
        <v>29543.14</v>
      </c>
      <c r="D123" s="70">
        <f t="shared" si="0"/>
        <v>6.6104687906101212E-4</v>
      </c>
      <c r="E123" s="66"/>
    </row>
    <row r="124" spans="1:5" x14ac:dyDescent="0.2">
      <c r="A124" s="68">
        <v>5137</v>
      </c>
      <c r="B124" s="66" t="s">
        <v>357</v>
      </c>
      <c r="C124" s="152">
        <v>24459.61</v>
      </c>
      <c r="D124" s="70">
        <f t="shared" si="0"/>
        <v>5.4729960503688919E-4</v>
      </c>
      <c r="E124" s="66"/>
    </row>
    <row r="125" spans="1:5" x14ac:dyDescent="0.2">
      <c r="A125" s="68">
        <v>5138</v>
      </c>
      <c r="B125" s="66" t="s">
        <v>358</v>
      </c>
      <c r="C125" s="152">
        <v>135907.20000000001</v>
      </c>
      <c r="D125" s="70">
        <f t="shared" si="0"/>
        <v>3.0410115648479069E-3</v>
      </c>
      <c r="E125" s="66"/>
    </row>
    <row r="126" spans="1:5" x14ac:dyDescent="0.2">
      <c r="A126" s="68">
        <v>5139</v>
      </c>
      <c r="B126" s="66" t="s">
        <v>359</v>
      </c>
      <c r="C126" s="152">
        <v>5374816.1600000001</v>
      </c>
      <c r="D126" s="70">
        <f t="shared" si="0"/>
        <v>0.12026499038675963</v>
      </c>
      <c r="E126" s="66"/>
    </row>
    <row r="127" spans="1:5" x14ac:dyDescent="0.2">
      <c r="A127" s="68">
        <v>5200</v>
      </c>
      <c r="B127" s="66" t="s">
        <v>360</v>
      </c>
      <c r="C127" s="152">
        <f>C128+C131+C134+C137+C142+C146+C149+C151+C157</f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361</v>
      </c>
      <c r="C128" s="152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152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152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152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152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152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152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152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152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152">
        <f>SUM(C138:C141)</f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370</v>
      </c>
      <c r="C138" s="152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371</v>
      </c>
      <c r="C139" s="152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152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152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152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152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152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152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152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152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152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152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152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152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152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152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152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152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152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152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152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152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152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152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152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152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152">
        <f>SUM(C165:C166)</f>
        <v>0</v>
      </c>
      <c r="D164" s="70">
        <f t="shared" ref="D164:D203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152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152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152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152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152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152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152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152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152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152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152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152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152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152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152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152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152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152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152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152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152">
        <f>C186+C195+C198+C204</f>
        <v>3810892.7500000005</v>
      </c>
      <c r="D185" s="70">
        <f t="shared" si="1"/>
        <v>8.5271191851094302E-2</v>
      </c>
      <c r="E185" s="66"/>
    </row>
    <row r="186" spans="1:5" x14ac:dyDescent="0.2">
      <c r="A186" s="68">
        <v>5510</v>
      </c>
      <c r="B186" s="66" t="s">
        <v>413</v>
      </c>
      <c r="C186" s="152">
        <f>SUM(C187:C194)</f>
        <v>3810892.7500000005</v>
      </c>
      <c r="D186" s="70">
        <f t="shared" si="1"/>
        <v>8.5271191851094302E-2</v>
      </c>
      <c r="E186" s="66"/>
    </row>
    <row r="187" spans="1:5" x14ac:dyDescent="0.2">
      <c r="A187" s="68">
        <v>5511</v>
      </c>
      <c r="B187" s="66" t="s">
        <v>414</v>
      </c>
      <c r="C187" s="152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152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152">
        <v>1246540.3500000001</v>
      </c>
      <c r="D189" s="70">
        <f t="shared" si="1"/>
        <v>2.7892147144518889E-2</v>
      </c>
      <c r="E189" s="66"/>
    </row>
    <row r="190" spans="1:5" x14ac:dyDescent="0.2">
      <c r="A190" s="68">
        <v>5514</v>
      </c>
      <c r="B190" s="66" t="s">
        <v>417</v>
      </c>
      <c r="C190" s="152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152">
        <v>2469998.9500000002</v>
      </c>
      <c r="D191" s="70">
        <f t="shared" si="1"/>
        <v>5.5267825193309757E-2</v>
      </c>
      <c r="E191" s="66"/>
    </row>
    <row r="192" spans="1:5" x14ac:dyDescent="0.2">
      <c r="A192" s="68">
        <v>5516</v>
      </c>
      <c r="B192" s="66" t="s">
        <v>419</v>
      </c>
      <c r="C192" s="152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152">
        <v>94353.45</v>
      </c>
      <c r="D193" s="70">
        <f t="shared" si="1"/>
        <v>2.1112195132656601E-3</v>
      </c>
      <c r="E193" s="66"/>
    </row>
    <row r="194" spans="1:5" x14ac:dyDescent="0.2">
      <c r="A194" s="68">
        <v>5518</v>
      </c>
      <c r="B194" s="66" t="s">
        <v>421</v>
      </c>
      <c r="C194" s="152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152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152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152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152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152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152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152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152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152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152">
        <f>SUM(C205:C213)</f>
        <v>0</v>
      </c>
      <c r="D204" s="70">
        <f t="shared" ref="D204:D216" si="2">C204/$C$99</f>
        <v>0</v>
      </c>
      <c r="E204" s="66"/>
    </row>
    <row r="205" spans="1:5" x14ac:dyDescent="0.2">
      <c r="A205" s="68">
        <v>5591</v>
      </c>
      <c r="B205" s="66" t="s">
        <v>432</v>
      </c>
      <c r="C205" s="152">
        <v>0</v>
      </c>
      <c r="D205" s="70">
        <f t="shared" si="2"/>
        <v>0</v>
      </c>
      <c r="E205" s="66"/>
    </row>
    <row r="206" spans="1:5" x14ac:dyDescent="0.2">
      <c r="A206" s="68">
        <v>5592</v>
      </c>
      <c r="B206" s="66" t="s">
        <v>433</v>
      </c>
      <c r="C206" s="152">
        <v>0</v>
      </c>
      <c r="D206" s="70">
        <f t="shared" si="2"/>
        <v>0</v>
      </c>
      <c r="E206" s="66"/>
    </row>
    <row r="207" spans="1:5" x14ac:dyDescent="0.2">
      <c r="A207" s="68">
        <v>5593</v>
      </c>
      <c r="B207" s="66" t="s">
        <v>434</v>
      </c>
      <c r="C207" s="152">
        <v>0</v>
      </c>
      <c r="D207" s="70">
        <f t="shared" si="2"/>
        <v>0</v>
      </c>
      <c r="E207" s="66"/>
    </row>
    <row r="208" spans="1:5" x14ac:dyDescent="0.2">
      <c r="A208" s="68">
        <v>5594</v>
      </c>
      <c r="B208" s="66" t="s">
        <v>435</v>
      </c>
      <c r="C208" s="152">
        <v>0</v>
      </c>
      <c r="D208" s="70">
        <f t="shared" si="2"/>
        <v>0</v>
      </c>
      <c r="E208" s="66"/>
    </row>
    <row r="209" spans="1:5" x14ac:dyDescent="0.2">
      <c r="A209" s="68">
        <v>5595</v>
      </c>
      <c r="B209" s="66" t="s">
        <v>436</v>
      </c>
      <c r="C209" s="152">
        <v>0</v>
      </c>
      <c r="D209" s="70">
        <f t="shared" si="2"/>
        <v>0</v>
      </c>
      <c r="E209" s="66"/>
    </row>
    <row r="210" spans="1:5" x14ac:dyDescent="0.2">
      <c r="A210" s="68">
        <v>5596</v>
      </c>
      <c r="B210" s="66" t="s">
        <v>327</v>
      </c>
      <c r="C210" s="152">
        <v>0</v>
      </c>
      <c r="D210" s="70">
        <f t="shared" si="2"/>
        <v>0</v>
      </c>
      <c r="E210" s="66"/>
    </row>
    <row r="211" spans="1:5" x14ac:dyDescent="0.2">
      <c r="A211" s="68">
        <v>5597</v>
      </c>
      <c r="B211" s="66" t="s">
        <v>437</v>
      </c>
      <c r="C211" s="152">
        <v>0</v>
      </c>
      <c r="D211" s="70">
        <f t="shared" si="2"/>
        <v>0</v>
      </c>
      <c r="E211" s="66"/>
    </row>
    <row r="212" spans="1:5" x14ac:dyDescent="0.2">
      <c r="A212" s="68">
        <v>5598</v>
      </c>
      <c r="B212" s="66" t="s">
        <v>438</v>
      </c>
      <c r="C212" s="152">
        <v>0</v>
      </c>
      <c r="D212" s="70">
        <f t="shared" si="2"/>
        <v>0</v>
      </c>
      <c r="E212" s="66"/>
    </row>
    <row r="213" spans="1:5" x14ac:dyDescent="0.2">
      <c r="A213" s="68">
        <v>5599</v>
      </c>
      <c r="B213" s="66" t="s">
        <v>439</v>
      </c>
      <c r="C213" s="152">
        <v>0</v>
      </c>
      <c r="D213" s="70">
        <f t="shared" si="2"/>
        <v>0</v>
      </c>
      <c r="E213" s="66"/>
    </row>
    <row r="214" spans="1:5" x14ac:dyDescent="0.2">
      <c r="A214" s="68">
        <v>5600</v>
      </c>
      <c r="B214" s="66" t="s">
        <v>440</v>
      </c>
      <c r="C214" s="152">
        <f>C215</f>
        <v>0</v>
      </c>
      <c r="D214" s="70">
        <f t="shared" si="2"/>
        <v>0</v>
      </c>
      <c r="E214" s="66"/>
    </row>
    <row r="215" spans="1:5" x14ac:dyDescent="0.2">
      <c r="A215" s="68">
        <v>5610</v>
      </c>
      <c r="B215" s="66" t="s">
        <v>441</v>
      </c>
      <c r="C215" s="152">
        <f>C216</f>
        <v>0</v>
      </c>
      <c r="D215" s="70">
        <f t="shared" si="2"/>
        <v>0</v>
      </c>
      <c r="E215" s="66"/>
    </row>
    <row r="216" spans="1:5" x14ac:dyDescent="0.2">
      <c r="A216" s="68">
        <v>5611</v>
      </c>
      <c r="B216" s="66" t="s">
        <v>442</v>
      </c>
      <c r="C216" s="152">
        <v>0</v>
      </c>
      <c r="D216" s="70">
        <f t="shared" si="2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  <headerFooter>
    <oddHeader>&amp;R&amp;P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05" t="s">
        <v>37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15" customHeight="1" x14ac:dyDescent="0.2">
      <c r="A6" s="106"/>
      <c r="B6" s="27" t="s">
        <v>443</v>
      </c>
    </row>
    <row r="7" spans="1:2" ht="15" customHeight="1" x14ac:dyDescent="0.2">
      <c r="A7" s="106"/>
      <c r="B7" s="27" t="s">
        <v>243</v>
      </c>
    </row>
    <row r="8" spans="1:2" ht="15" customHeight="1" x14ac:dyDescent="0.2">
      <c r="A8" s="106"/>
    </row>
    <row r="9" spans="1:2" ht="15" customHeight="1" x14ac:dyDescent="0.2">
      <c r="A9" s="105" t="s">
        <v>39</v>
      </c>
      <c r="B9" s="25" t="s">
        <v>444</v>
      </c>
    </row>
    <row r="10" spans="1:2" ht="15" customHeight="1" x14ac:dyDescent="0.2">
      <c r="A10" s="106"/>
      <c r="B10" s="33" t="s">
        <v>243</v>
      </c>
    </row>
    <row r="11" spans="1:2" ht="15" customHeight="1" x14ac:dyDescent="0.2">
      <c r="A11" s="106"/>
    </row>
    <row r="12" spans="1:2" ht="15" customHeight="1" x14ac:dyDescent="0.2">
      <c r="A12" s="105" t="s">
        <v>41</v>
      </c>
      <c r="B12" s="25" t="s">
        <v>444</v>
      </c>
    </row>
    <row r="13" spans="1:2" ht="22.5" x14ac:dyDescent="0.2">
      <c r="A13" s="106"/>
      <c r="B13" s="25" t="s">
        <v>445</v>
      </c>
    </row>
    <row r="14" spans="1:2" ht="15" customHeight="1" x14ac:dyDescent="0.2">
      <c r="A14" s="106"/>
      <c r="B14" s="33" t="s">
        <v>243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topLeftCell="A18" workbookViewId="0">
      <selection activeCell="C8" activeCellId="1" sqref="C14:C25 C8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76" t="str">
        <f>ESF!A1</f>
        <v>SISTEMA MUNICIPAL DE AGUA POTABLE Y ALCANTARILLADO DE MOROLEON</v>
      </c>
      <c r="B1" s="176"/>
      <c r="C1" s="176"/>
      <c r="D1" s="45" t="s">
        <v>0</v>
      </c>
      <c r="E1" s="46">
        <f>'Notas a los Edos Financieros'!D1</f>
        <v>2023</v>
      </c>
    </row>
    <row r="2" spans="1:5" ht="18.95" customHeight="1" x14ac:dyDescent="0.2">
      <c r="A2" s="176" t="s">
        <v>448</v>
      </c>
      <c r="B2" s="176"/>
      <c r="C2" s="176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76" t="str">
        <f>ESF!A3</f>
        <v>Correspondiente del 01 DE ENERO al 31 DE DICIEMBRE DE 2023</v>
      </c>
      <c r="B3" s="176"/>
      <c r="C3" s="17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62580543.130000003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53">
        <v>15342564.93</v>
      </c>
    </row>
    <row r="15" spans="1:5" x14ac:dyDescent="0.2">
      <c r="A15" s="51">
        <v>3220</v>
      </c>
      <c r="B15" s="47" t="s">
        <v>455</v>
      </c>
      <c r="C15" s="52">
        <v>127971485.43000001</v>
      </c>
    </row>
    <row r="16" spans="1:5" x14ac:dyDescent="0.2">
      <c r="A16" s="51">
        <v>3230</v>
      </c>
      <c r="B16" s="47" t="s">
        <v>456</v>
      </c>
      <c r="C16" s="52">
        <f>SUM(C17:C20)</f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f>SUM(C22:C24)</f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f>SUM(C26:C27)</f>
        <v>6901324.25</v>
      </c>
    </row>
    <row r="26" spans="1:3" x14ac:dyDescent="0.2">
      <c r="A26" s="51">
        <v>3251</v>
      </c>
      <c r="B26" s="47" t="s">
        <v>466</v>
      </c>
      <c r="C26" s="154">
        <v>6901324.25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5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5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topLeftCell="A85" workbookViewId="0">
      <selection activeCell="B135" sqref="B13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76" t="str">
        <f>ESF!A1</f>
        <v>SISTEMA MUNICIPAL DE AGUA POTABLE Y ALCANTARILLADO DE MOROLEON</v>
      </c>
      <c r="B1" s="176"/>
      <c r="C1" s="176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76" t="s">
        <v>471</v>
      </c>
      <c r="B2" s="176"/>
      <c r="C2" s="176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76" t="str">
        <f>ESF!A3</f>
        <v>Correspondiente del 01 DE ENERO al 31 DE DICIEMBRE DE 2023</v>
      </c>
      <c r="B3" s="176"/>
      <c r="C3" s="176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16">
        <v>2023</v>
      </c>
      <c r="D7" s="116">
        <v>2022</v>
      </c>
    </row>
    <row r="8" spans="1:5" x14ac:dyDescent="0.2">
      <c r="A8" s="51">
        <v>1111</v>
      </c>
      <c r="B8" s="47" t="s">
        <v>474</v>
      </c>
      <c r="C8" s="162">
        <v>0</v>
      </c>
      <c r="D8" s="162">
        <v>0</v>
      </c>
    </row>
    <row r="9" spans="1:5" x14ac:dyDescent="0.2">
      <c r="A9" s="51">
        <v>1112</v>
      </c>
      <c r="B9" s="47" t="s">
        <v>475</v>
      </c>
      <c r="C9" s="162">
        <v>13216270.699999999</v>
      </c>
      <c r="D9" s="162">
        <v>0</v>
      </c>
    </row>
    <row r="10" spans="1:5" x14ac:dyDescent="0.2">
      <c r="A10" s="51">
        <v>1113</v>
      </c>
      <c r="B10" s="47" t="s">
        <v>476</v>
      </c>
      <c r="C10" s="162">
        <v>0</v>
      </c>
      <c r="D10" s="162">
        <v>19998032.300000001</v>
      </c>
    </row>
    <row r="11" spans="1:5" x14ac:dyDescent="0.2">
      <c r="A11" s="51">
        <v>1114</v>
      </c>
      <c r="B11" s="47" t="s">
        <v>71</v>
      </c>
      <c r="C11" s="162">
        <v>32020396.800000001</v>
      </c>
      <c r="D11" s="162">
        <v>20675019.609999999</v>
      </c>
    </row>
    <row r="12" spans="1:5" x14ac:dyDescent="0.2">
      <c r="A12" s="51">
        <v>1115</v>
      </c>
      <c r="B12" s="47" t="s">
        <v>72</v>
      </c>
      <c r="C12" s="162">
        <v>0</v>
      </c>
      <c r="D12" s="162">
        <v>0</v>
      </c>
    </row>
    <row r="13" spans="1:5" x14ac:dyDescent="0.2">
      <c r="A13" s="51">
        <v>1116</v>
      </c>
      <c r="B13" s="47" t="s">
        <v>477</v>
      </c>
      <c r="C13" s="162">
        <v>0</v>
      </c>
      <c r="D13" s="16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24" t="s">
        <v>479</v>
      </c>
      <c r="C15" s="52">
        <f>SUM(C8:C14)</f>
        <v>45236667.5</v>
      </c>
      <c r="D15" s="52">
        <f>SUM(D8:D14)</f>
        <v>40673051.909999996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16" t="s">
        <v>481</v>
      </c>
      <c r="D19" s="116" t="s">
        <v>482</v>
      </c>
    </row>
    <row r="20" spans="1:4" x14ac:dyDescent="0.2">
      <c r="A20" s="58">
        <v>1230</v>
      </c>
      <c r="B20" s="59" t="s">
        <v>120</v>
      </c>
      <c r="C20" s="159">
        <f>SUM(C21:C27)</f>
        <v>14930653.800000001</v>
      </c>
      <c r="D20" s="159">
        <f>SUM(D21:D27)</f>
        <v>14930653.800000001</v>
      </c>
    </row>
    <row r="21" spans="1:4" x14ac:dyDescent="0.2">
      <c r="A21" s="51">
        <v>1231</v>
      </c>
      <c r="B21" s="47" t="s">
        <v>121</v>
      </c>
      <c r="C21" s="162">
        <v>0</v>
      </c>
      <c r="D21" s="162">
        <v>0</v>
      </c>
    </row>
    <row r="22" spans="1:4" x14ac:dyDescent="0.2">
      <c r="A22" s="51">
        <v>1232</v>
      </c>
      <c r="B22" s="47" t="s">
        <v>122</v>
      </c>
      <c r="C22" s="162">
        <v>0</v>
      </c>
      <c r="D22" s="162">
        <v>0</v>
      </c>
    </row>
    <row r="23" spans="1:4" x14ac:dyDescent="0.2">
      <c r="A23" s="51">
        <v>1233</v>
      </c>
      <c r="B23" s="47" t="s">
        <v>123</v>
      </c>
      <c r="C23" s="162">
        <v>0</v>
      </c>
      <c r="D23" s="162">
        <v>0</v>
      </c>
    </row>
    <row r="24" spans="1:4" x14ac:dyDescent="0.2">
      <c r="A24" s="51">
        <v>1234</v>
      </c>
      <c r="B24" s="47" t="s">
        <v>124</v>
      </c>
      <c r="C24" s="162">
        <v>0</v>
      </c>
      <c r="D24" s="162">
        <v>0</v>
      </c>
    </row>
    <row r="25" spans="1:4" x14ac:dyDescent="0.2">
      <c r="A25" s="51">
        <v>1235</v>
      </c>
      <c r="B25" s="47" t="s">
        <v>125</v>
      </c>
      <c r="C25" s="162">
        <v>14930653.800000001</v>
      </c>
      <c r="D25" s="162">
        <v>14930653.800000001</v>
      </c>
    </row>
    <row r="26" spans="1:4" x14ac:dyDescent="0.2">
      <c r="A26" s="51">
        <v>1236</v>
      </c>
      <c r="B26" s="47" t="s">
        <v>126</v>
      </c>
      <c r="C26" s="162">
        <v>0</v>
      </c>
      <c r="D26" s="162">
        <v>0</v>
      </c>
    </row>
    <row r="27" spans="1:4" x14ac:dyDescent="0.2">
      <c r="A27" s="51">
        <v>1239</v>
      </c>
      <c r="B27" s="47" t="s">
        <v>127</v>
      </c>
      <c r="C27" s="162">
        <v>0</v>
      </c>
      <c r="D27" s="162">
        <v>0</v>
      </c>
    </row>
    <row r="28" spans="1:4" x14ac:dyDescent="0.2">
      <c r="A28" s="58">
        <v>1240</v>
      </c>
      <c r="B28" s="59" t="s">
        <v>128</v>
      </c>
      <c r="C28" s="159">
        <f>SUM(C29:C36)</f>
        <v>963701.25</v>
      </c>
      <c r="D28" s="159">
        <f>SUM(D29:D36)</f>
        <v>963701.25</v>
      </c>
    </row>
    <row r="29" spans="1:4" x14ac:dyDescent="0.2">
      <c r="A29" s="51">
        <v>1241</v>
      </c>
      <c r="B29" s="47" t="s">
        <v>129</v>
      </c>
      <c r="C29" s="162">
        <v>132394.39000000001</v>
      </c>
      <c r="D29" s="162">
        <v>132394.39000000001</v>
      </c>
    </row>
    <row r="30" spans="1:4" x14ac:dyDescent="0.2">
      <c r="A30" s="51">
        <v>1242</v>
      </c>
      <c r="B30" s="47" t="s">
        <v>130</v>
      </c>
      <c r="C30" s="162">
        <v>0</v>
      </c>
      <c r="D30" s="162">
        <v>0</v>
      </c>
    </row>
    <row r="31" spans="1:4" x14ac:dyDescent="0.2">
      <c r="A31" s="51">
        <v>1243</v>
      </c>
      <c r="B31" s="47" t="s">
        <v>131</v>
      </c>
      <c r="C31" s="162">
        <v>0</v>
      </c>
      <c r="D31" s="162">
        <v>0</v>
      </c>
    </row>
    <row r="32" spans="1:4" x14ac:dyDescent="0.2">
      <c r="A32" s="51">
        <v>1244</v>
      </c>
      <c r="B32" s="47" t="s">
        <v>132</v>
      </c>
      <c r="C32" s="162">
        <v>427491.38</v>
      </c>
      <c r="D32" s="162">
        <v>427491.38</v>
      </c>
    </row>
    <row r="33" spans="1:6" x14ac:dyDescent="0.2">
      <c r="A33" s="51">
        <v>1245</v>
      </c>
      <c r="B33" s="47" t="s">
        <v>133</v>
      </c>
      <c r="C33" s="162">
        <v>8313.1</v>
      </c>
      <c r="D33" s="162">
        <v>8313.1</v>
      </c>
    </row>
    <row r="34" spans="1:6" x14ac:dyDescent="0.2">
      <c r="A34" s="51">
        <v>1246</v>
      </c>
      <c r="B34" s="47" t="s">
        <v>134</v>
      </c>
      <c r="C34" s="162">
        <v>395502.38</v>
      </c>
      <c r="D34" s="162">
        <v>395502.38</v>
      </c>
    </row>
    <row r="35" spans="1:6" x14ac:dyDescent="0.2">
      <c r="A35" s="51">
        <v>1247</v>
      </c>
      <c r="B35" s="47" t="s">
        <v>135</v>
      </c>
      <c r="C35" s="162">
        <v>0</v>
      </c>
      <c r="D35" s="162">
        <v>0</v>
      </c>
    </row>
    <row r="36" spans="1:6" x14ac:dyDescent="0.2">
      <c r="A36" s="51">
        <v>1248</v>
      </c>
      <c r="B36" s="47" t="s">
        <v>136</v>
      </c>
      <c r="C36" s="162">
        <v>0</v>
      </c>
      <c r="D36" s="162">
        <v>0</v>
      </c>
    </row>
    <row r="37" spans="1:6" x14ac:dyDescent="0.2">
      <c r="A37" s="58">
        <v>1250</v>
      </c>
      <c r="B37" s="59" t="s">
        <v>140</v>
      </c>
      <c r="C37" s="159">
        <f>SUM(C38:C42)</f>
        <v>2516.1</v>
      </c>
      <c r="D37" s="159">
        <f>SUM(D38:D42)</f>
        <v>2516.1</v>
      </c>
    </row>
    <row r="38" spans="1:6" x14ac:dyDescent="0.2">
      <c r="A38" s="51">
        <v>1251</v>
      </c>
      <c r="B38" s="47" t="s">
        <v>141</v>
      </c>
      <c r="C38" s="162">
        <v>0</v>
      </c>
      <c r="D38" s="162">
        <v>0</v>
      </c>
    </row>
    <row r="39" spans="1:6" x14ac:dyDescent="0.2">
      <c r="A39" s="51">
        <v>1252</v>
      </c>
      <c r="B39" s="47" t="s">
        <v>142</v>
      </c>
      <c r="C39" s="162">
        <v>0</v>
      </c>
      <c r="D39" s="162">
        <v>0</v>
      </c>
    </row>
    <row r="40" spans="1:6" x14ac:dyDescent="0.2">
      <c r="A40" s="51">
        <v>1253</v>
      </c>
      <c r="B40" s="47" t="s">
        <v>143</v>
      </c>
      <c r="C40" s="162">
        <v>0</v>
      </c>
      <c r="D40" s="162">
        <v>0</v>
      </c>
    </row>
    <row r="41" spans="1:6" x14ac:dyDescent="0.2">
      <c r="A41" s="51">
        <v>1254</v>
      </c>
      <c r="B41" s="47" t="s">
        <v>144</v>
      </c>
      <c r="C41" s="162">
        <v>2516.1</v>
      </c>
      <c r="D41" s="162">
        <v>2516.1</v>
      </c>
    </row>
    <row r="42" spans="1:6" x14ac:dyDescent="0.2">
      <c r="A42" s="51">
        <v>1259</v>
      </c>
      <c r="B42" s="47" t="s">
        <v>145</v>
      </c>
      <c r="C42" s="162">
        <v>0</v>
      </c>
      <c r="D42" s="162">
        <v>0</v>
      </c>
    </row>
    <row r="43" spans="1:6" x14ac:dyDescent="0.2">
      <c r="A43" s="51"/>
      <c r="B43" s="124" t="s">
        <v>483</v>
      </c>
      <c r="C43" s="159">
        <f>C20+C28+C37</f>
        <v>15896871.15</v>
      </c>
      <c r="D43" s="159">
        <f>D20+D28+D37</f>
        <v>15896871.15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16">
        <v>2023</v>
      </c>
      <c r="D46" s="116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57">
        <v>15342564.93</v>
      </c>
      <c r="D47" s="112">
        <v>0</v>
      </c>
      <c r="E47" s="131"/>
      <c r="F47"/>
    </row>
    <row r="48" spans="1:6" ht="9.9499999999999993" customHeight="1" x14ac:dyDescent="0.25">
      <c r="A48" s="51"/>
      <c r="B48" s="124" t="s">
        <v>486</v>
      </c>
      <c r="C48" s="159">
        <f>+C49+C61+C89+C92</f>
        <v>-1500834.2299999991</v>
      </c>
      <c r="D48" s="159">
        <f>+D49+D61+D89+D92</f>
        <v>3553425.73</v>
      </c>
      <c r="E48" s="132"/>
      <c r="F48"/>
    </row>
    <row r="49" spans="1:6" ht="9.9499999999999993" customHeight="1" x14ac:dyDescent="0.25">
      <c r="A49" s="58">
        <v>5400</v>
      </c>
      <c r="B49" s="59" t="s">
        <v>398</v>
      </c>
      <c r="C49" s="156">
        <v>0</v>
      </c>
      <c r="D49" s="112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155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155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155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155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155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155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155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155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155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155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155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59">
        <f>+C62</f>
        <v>3810892.7500000005</v>
      </c>
      <c r="D61" s="112">
        <f>+D62</f>
        <v>3553425.73</v>
      </c>
      <c r="F61"/>
    </row>
    <row r="62" spans="1:6" ht="9.9499999999999993" customHeight="1" x14ac:dyDescent="0.25">
      <c r="A62" s="58">
        <v>5510</v>
      </c>
      <c r="B62" s="59" t="s">
        <v>413</v>
      </c>
      <c r="C62" s="159">
        <f>SUM(C63:C70)</f>
        <v>3810892.7500000005</v>
      </c>
      <c r="D62" s="112">
        <f>SUM(D63:D70)</f>
        <v>3553425.73</v>
      </c>
      <c r="F62"/>
    </row>
    <row r="63" spans="1:6" ht="9.9499999999999993" customHeight="1" x14ac:dyDescent="0.25">
      <c r="A63" s="51">
        <v>5511</v>
      </c>
      <c r="B63" s="47" t="s">
        <v>414</v>
      </c>
      <c r="C63" s="155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155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155">
        <v>1246540.3500000001</v>
      </c>
      <c r="D65" s="52">
        <v>148712.16</v>
      </c>
      <c r="F65"/>
    </row>
    <row r="66" spans="1:6" ht="9.9499999999999993" customHeight="1" x14ac:dyDescent="0.25">
      <c r="A66" s="51">
        <v>5514</v>
      </c>
      <c r="B66" s="47" t="s">
        <v>417</v>
      </c>
      <c r="C66" s="155">
        <v>0</v>
      </c>
      <c r="D66" s="52">
        <v>891831.08</v>
      </c>
      <c r="F66"/>
    </row>
    <row r="67" spans="1:6" ht="9.9499999999999993" customHeight="1" x14ac:dyDescent="0.25">
      <c r="A67" s="51">
        <v>5515</v>
      </c>
      <c r="B67" s="47" t="s">
        <v>418</v>
      </c>
      <c r="C67" s="155">
        <v>2469998.9500000002</v>
      </c>
      <c r="D67" s="52">
        <v>2417283.84</v>
      </c>
      <c r="F67"/>
    </row>
    <row r="68" spans="1:6" ht="9.9499999999999993" customHeight="1" x14ac:dyDescent="0.25">
      <c r="A68" s="51">
        <v>5516</v>
      </c>
      <c r="B68" s="47" t="s">
        <v>419</v>
      </c>
      <c r="C68" s="155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155">
        <v>94353.45</v>
      </c>
      <c r="D69" s="52">
        <v>95598.65</v>
      </c>
      <c r="F69"/>
    </row>
    <row r="70" spans="1:6" ht="9.9499999999999993" customHeight="1" x14ac:dyDescent="0.25">
      <c r="A70" s="51">
        <v>5518</v>
      </c>
      <c r="B70" s="47" t="s">
        <v>421</v>
      </c>
      <c r="C70" s="155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56">
        <v>0</v>
      </c>
      <c r="D71" s="112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155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155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56">
        <v>0</v>
      </c>
      <c r="D74" s="112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155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155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155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155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155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56">
        <v>0</v>
      </c>
      <c r="D80" s="112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155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155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155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155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155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155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155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155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56">
        <v>0</v>
      </c>
      <c r="D89" s="112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56">
        <v>0</v>
      </c>
      <c r="D90" s="112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155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25" t="s">
        <v>493</v>
      </c>
      <c r="C92" s="159">
        <f>+C93+C94+C95+C96+C97</f>
        <v>-5311726.9799999995</v>
      </c>
      <c r="D92" s="112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158">
        <v>-6444134.0999999996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158">
        <v>2672.63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158">
        <v>1129734.49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155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155">
        <v>0</v>
      </c>
      <c r="D97" s="52">
        <v>0</v>
      </c>
      <c r="F97"/>
    </row>
    <row r="98" spans="1:6" ht="9.9499999999999993" customHeight="1" x14ac:dyDescent="0.25">
      <c r="A98" s="51"/>
      <c r="B98" s="124" t="s">
        <v>499</v>
      </c>
      <c r="C98" s="159">
        <f>+C99+C121</f>
        <v>60902.35</v>
      </c>
      <c r="D98" s="112">
        <v>0</v>
      </c>
      <c r="F98"/>
    </row>
    <row r="99" spans="1:6" ht="9.9499999999999993" customHeight="1" x14ac:dyDescent="0.2">
      <c r="A99" s="58">
        <v>4300</v>
      </c>
      <c r="B99" s="133" t="s">
        <v>42</v>
      </c>
      <c r="C99" s="158">
        <f>+C100+C103+C109+C111+C113</f>
        <v>60905.56</v>
      </c>
      <c r="D99" s="52">
        <v>0</v>
      </c>
    </row>
    <row r="100" spans="1:6" ht="9.9499999999999993" customHeight="1" x14ac:dyDescent="0.2">
      <c r="A100" s="58">
        <v>4310</v>
      </c>
      <c r="B100" s="133" t="s">
        <v>312</v>
      </c>
      <c r="C100" s="159">
        <v>0</v>
      </c>
      <c r="D100" s="112">
        <v>0</v>
      </c>
    </row>
    <row r="101" spans="1:6" ht="9.9499999999999993" customHeight="1" x14ac:dyDescent="0.2">
      <c r="A101" s="51">
        <v>4311</v>
      </c>
      <c r="B101" s="134" t="s">
        <v>313</v>
      </c>
      <c r="C101" s="155">
        <v>0</v>
      </c>
      <c r="D101" s="52">
        <v>0</v>
      </c>
    </row>
    <row r="102" spans="1:6" ht="9.9499999999999993" customHeight="1" x14ac:dyDescent="0.2">
      <c r="A102" s="51">
        <v>4319</v>
      </c>
      <c r="B102" s="134" t="s">
        <v>314</v>
      </c>
      <c r="C102" s="155">
        <v>0</v>
      </c>
      <c r="D102" s="52">
        <v>0</v>
      </c>
    </row>
    <row r="103" spans="1:6" ht="9.9499999999999993" customHeight="1" x14ac:dyDescent="0.2">
      <c r="A103" s="58">
        <v>4320</v>
      </c>
      <c r="B103" s="133" t="s">
        <v>315</v>
      </c>
      <c r="C103" s="156">
        <v>0</v>
      </c>
      <c r="D103" s="112">
        <v>0</v>
      </c>
    </row>
    <row r="104" spans="1:6" ht="9.9499999999999993" customHeight="1" x14ac:dyDescent="0.2">
      <c r="A104" s="51">
        <v>4321</v>
      </c>
      <c r="B104" s="134" t="s">
        <v>316</v>
      </c>
      <c r="C104" s="155">
        <v>0</v>
      </c>
      <c r="D104" s="52">
        <v>0</v>
      </c>
    </row>
    <row r="105" spans="1:6" ht="9.9499999999999993" customHeight="1" x14ac:dyDescent="0.2">
      <c r="A105" s="51">
        <v>4322</v>
      </c>
      <c r="B105" s="134" t="s">
        <v>317</v>
      </c>
      <c r="C105" s="155">
        <v>0</v>
      </c>
      <c r="D105" s="52">
        <v>0</v>
      </c>
    </row>
    <row r="106" spans="1:6" ht="9.9499999999999993" customHeight="1" x14ac:dyDescent="0.2">
      <c r="A106" s="51">
        <v>4323</v>
      </c>
      <c r="B106" s="134" t="s">
        <v>318</v>
      </c>
      <c r="C106" s="155">
        <v>0</v>
      </c>
      <c r="D106" s="52">
        <v>0</v>
      </c>
    </row>
    <row r="107" spans="1:6" ht="9.9499999999999993" customHeight="1" x14ac:dyDescent="0.2">
      <c r="A107" s="51">
        <v>4324</v>
      </c>
      <c r="B107" s="134" t="s">
        <v>319</v>
      </c>
      <c r="C107" s="155">
        <v>0</v>
      </c>
      <c r="D107" s="52">
        <v>0</v>
      </c>
    </row>
    <row r="108" spans="1:6" ht="9.9499999999999993" customHeight="1" x14ac:dyDescent="0.2">
      <c r="A108" s="51">
        <v>4325</v>
      </c>
      <c r="B108" s="134" t="s">
        <v>320</v>
      </c>
      <c r="C108" s="155">
        <v>0</v>
      </c>
      <c r="D108" s="52">
        <v>0</v>
      </c>
    </row>
    <row r="109" spans="1:6" ht="9.9499999999999993" customHeight="1" x14ac:dyDescent="0.2">
      <c r="A109" s="58">
        <v>4330</v>
      </c>
      <c r="B109" s="133" t="s">
        <v>321</v>
      </c>
      <c r="C109" s="156">
        <v>0</v>
      </c>
      <c r="D109" s="112">
        <v>0</v>
      </c>
    </row>
    <row r="110" spans="1:6" ht="9.9499999999999993" customHeight="1" x14ac:dyDescent="0.2">
      <c r="A110" s="51">
        <v>4331</v>
      </c>
      <c r="B110" s="134" t="s">
        <v>321</v>
      </c>
      <c r="C110" s="155">
        <v>0</v>
      </c>
      <c r="D110" s="52">
        <v>0</v>
      </c>
    </row>
    <row r="111" spans="1:6" ht="9.9499999999999993" customHeight="1" x14ac:dyDescent="0.2">
      <c r="A111" s="58">
        <v>4340</v>
      </c>
      <c r="B111" s="133" t="s">
        <v>322</v>
      </c>
      <c r="C111" s="156">
        <v>0</v>
      </c>
      <c r="D111" s="112">
        <v>0</v>
      </c>
    </row>
    <row r="112" spans="1:6" ht="9.9499999999999993" customHeight="1" x14ac:dyDescent="0.2">
      <c r="A112" s="51">
        <v>4341</v>
      </c>
      <c r="B112" s="134" t="s">
        <v>322</v>
      </c>
      <c r="C112" s="155">
        <v>0</v>
      </c>
      <c r="D112" s="52">
        <v>0</v>
      </c>
    </row>
    <row r="113" spans="1:6" ht="9.9499999999999993" customHeight="1" x14ac:dyDescent="0.2">
      <c r="A113" s="58">
        <v>4390</v>
      </c>
      <c r="B113" s="133" t="s">
        <v>323</v>
      </c>
      <c r="C113" s="156">
        <f>SUM(C114:C120)</f>
        <v>60905.56</v>
      </c>
      <c r="D113" s="112">
        <v>0</v>
      </c>
    </row>
    <row r="114" spans="1:6" ht="9.9499999999999993" customHeight="1" x14ac:dyDescent="0.2">
      <c r="A114" s="51">
        <v>4392</v>
      </c>
      <c r="B114" s="134" t="s">
        <v>324</v>
      </c>
      <c r="C114" s="155">
        <v>0</v>
      </c>
      <c r="D114" s="52">
        <v>0</v>
      </c>
    </row>
    <row r="115" spans="1:6" ht="9.9499999999999993" customHeight="1" x14ac:dyDescent="0.2">
      <c r="A115" s="51">
        <v>4393</v>
      </c>
      <c r="B115" s="134" t="s">
        <v>325</v>
      </c>
      <c r="C115" s="155">
        <v>0</v>
      </c>
      <c r="D115" s="52">
        <v>0</v>
      </c>
    </row>
    <row r="116" spans="1:6" ht="9.9499999999999993" customHeight="1" x14ac:dyDescent="0.2">
      <c r="A116" s="51">
        <v>4394</v>
      </c>
      <c r="B116" s="134" t="s">
        <v>326</v>
      </c>
      <c r="C116" s="155">
        <v>0</v>
      </c>
      <c r="D116" s="52">
        <v>0</v>
      </c>
    </row>
    <row r="117" spans="1:6" ht="9.9499999999999993" customHeight="1" x14ac:dyDescent="0.2">
      <c r="A117" s="51">
        <v>4395</v>
      </c>
      <c r="B117" s="134" t="s">
        <v>327</v>
      </c>
      <c r="C117" s="155">
        <v>0</v>
      </c>
      <c r="D117" s="52">
        <v>0</v>
      </c>
    </row>
    <row r="118" spans="1:6" ht="9.9499999999999993" customHeight="1" x14ac:dyDescent="0.2">
      <c r="A118" s="51">
        <v>4396</v>
      </c>
      <c r="B118" s="134" t="s">
        <v>328</v>
      </c>
      <c r="C118" s="155">
        <v>0</v>
      </c>
      <c r="D118" s="52">
        <v>0</v>
      </c>
    </row>
    <row r="119" spans="1:6" ht="9.9499999999999993" customHeight="1" x14ac:dyDescent="0.2">
      <c r="A119" s="51">
        <v>4397</v>
      </c>
      <c r="B119" s="134" t="s">
        <v>329</v>
      </c>
      <c r="C119" s="155">
        <v>0</v>
      </c>
      <c r="D119" s="52">
        <v>0</v>
      </c>
    </row>
    <row r="120" spans="1:6" ht="9.9499999999999993" customHeight="1" x14ac:dyDescent="0.2">
      <c r="A120" s="51">
        <v>4399</v>
      </c>
      <c r="B120" s="134" t="s">
        <v>323</v>
      </c>
      <c r="C120" s="160">
        <v>60905.56</v>
      </c>
      <c r="D120" s="52">
        <v>0</v>
      </c>
    </row>
    <row r="121" spans="1:6" ht="9.9499999999999993" customHeight="1" x14ac:dyDescent="0.25">
      <c r="A121" s="58">
        <v>1120</v>
      </c>
      <c r="B121" s="125" t="s">
        <v>500</v>
      </c>
      <c r="C121" s="156">
        <f>SUM(C122:C130)</f>
        <v>-3.21</v>
      </c>
      <c r="D121" s="112">
        <v>0</v>
      </c>
      <c r="F121"/>
    </row>
    <row r="122" spans="1:6" customFormat="1" ht="9.9499999999999993" customHeight="1" x14ac:dyDescent="0.25">
      <c r="A122" s="51">
        <v>1124</v>
      </c>
      <c r="B122" s="123" t="s">
        <v>501</v>
      </c>
      <c r="C122" s="155">
        <v>0</v>
      </c>
      <c r="D122" s="52">
        <v>0</v>
      </c>
    </row>
    <row r="123" spans="1:6" ht="9.9499999999999993" customHeight="1" x14ac:dyDescent="0.25">
      <c r="A123" s="51">
        <v>1124</v>
      </c>
      <c r="B123" s="123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23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23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23" t="s">
        <v>505</v>
      </c>
      <c r="C126" s="161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23" t="s">
        <v>506</v>
      </c>
      <c r="C127" s="161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23" t="s">
        <v>507</v>
      </c>
      <c r="C128" s="161">
        <v>-3.21</v>
      </c>
      <c r="D128" s="52">
        <v>0</v>
      </c>
      <c r="F128"/>
    </row>
    <row r="129" spans="1:6" ht="9.9499999999999993" customHeight="1" x14ac:dyDescent="0.25">
      <c r="A129" s="51">
        <v>1122</v>
      </c>
      <c r="B129" s="123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23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25" t="s">
        <v>110</v>
      </c>
      <c r="C131" s="112">
        <v>0</v>
      </c>
      <c r="D131" s="112">
        <v>0</v>
      </c>
      <c r="F131"/>
    </row>
    <row r="132" spans="1:6" ht="9.9499999999999993" customHeight="1" x14ac:dyDescent="0.25">
      <c r="A132" s="51">
        <v>5120</v>
      </c>
      <c r="B132" s="123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26" t="s">
        <v>510</v>
      </c>
      <c r="C133" s="112">
        <f>C47+C48-C98</f>
        <v>13780828.350000001</v>
      </c>
      <c r="D133" s="112">
        <f>D47+D48-D98</f>
        <v>3553425.73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  <headerFooter>
    <oddHeader>&amp;R&amp;P /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05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5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9" t="s">
        <v>516</v>
      </c>
    </row>
    <row r="13" spans="1:2" ht="15" customHeight="1" x14ac:dyDescent="0.2">
      <c r="A13" s="105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1" t="s">
        <v>518</v>
      </c>
      <c r="B16" s="12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2024-01-25T14:23:20Z</cp:lastPrinted>
  <dcterms:created xsi:type="dcterms:W3CDTF">2012-12-11T20:36:24Z</dcterms:created>
  <dcterms:modified xsi:type="dcterms:W3CDTF">2024-01-25T14:26:48Z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