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C:\Users\Server\Documents\2023\OFS\2023\2302 - copia\202302\"/>
    </mc:Choice>
  </mc:AlternateContent>
  <xr:revisionPtr revIDLastSave="0" documentId="13_ncr:1_{037C2056-DDDC-4384-BC9E-F2078213E720}" xr6:coauthVersionLast="36" xr6:coauthVersionMax="47" xr10:uidLastSave="{00000000-0000-0000-0000-000000000000}"/>
  <bookViews>
    <workbookView xWindow="0" yWindow="0" windowWidth="28800" windowHeight="1222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J8" i="5" l="1"/>
  <c r="H8" i="5"/>
  <c r="G8" i="5"/>
  <c r="J10" i="5"/>
  <c r="H10" i="5"/>
  <c r="T5" i="5"/>
  <c r="T6" i="5"/>
  <c r="F8" i="5" l="1"/>
  <c r="G10" i="5"/>
  <c r="F10" i="5"/>
  <c r="I8" i="5" l="1"/>
  <c r="I7" i="5" s="1"/>
  <c r="J7" i="5"/>
  <c r="H7" i="5"/>
  <c r="G7" i="5"/>
  <c r="F7" i="5"/>
  <c r="I10" i="5"/>
  <c r="I9" i="5" s="1"/>
  <c r="J9" i="5"/>
  <c r="H9" i="5"/>
  <c r="G9" i="5"/>
  <c r="F9" i="5"/>
  <c r="I12" i="5"/>
  <c r="I11" i="5" s="1"/>
  <c r="J11" i="5"/>
  <c r="H11" i="5"/>
  <c r="G11" i="5"/>
  <c r="F11" i="5"/>
  <c r="I14" i="5"/>
  <c r="I13" i="5" s="1"/>
  <c r="J13" i="5"/>
  <c r="H13" i="5"/>
  <c r="G13" i="5"/>
  <c r="F13" i="5"/>
  <c r="I15" i="5"/>
  <c r="T14" i="5"/>
  <c r="T13" i="5"/>
  <c r="T12" i="5"/>
  <c r="T11" i="5"/>
  <c r="T10" i="5"/>
  <c r="T9" i="5"/>
  <c r="T8" i="5"/>
  <c r="T7" i="5"/>
  <c r="S14" i="5"/>
  <c r="S13" i="5"/>
  <c r="S12" i="5"/>
  <c r="S11" i="5"/>
  <c r="S10" i="5"/>
  <c r="S9" i="5"/>
  <c r="S8" i="5"/>
  <c r="S7" i="5"/>
  <c r="S6" i="5"/>
  <c r="S5" i="5"/>
  <c r="H6" i="5" l="1"/>
  <c r="H5" i="5" s="1"/>
  <c r="G6" i="5"/>
  <c r="G5" i="5" s="1"/>
  <c r="J6" i="5"/>
  <c r="J5" i="5" s="1"/>
  <c r="I6" i="5"/>
  <c r="I5" i="5" s="1"/>
  <c r="F6" i="5"/>
  <c r="F5" i="5" s="1"/>
</calcChain>
</file>

<file path=xl/sharedStrings.xml><?xml version="1.0" encoding="utf-8"?>
<sst xmlns="http://schemas.openxmlformats.org/spreadsheetml/2006/main" count="207" uniqueCount="140">
  <si>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</si>
  <si>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</si>
  <si>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</si>
  <si>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</si>
  <si>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</si>
  <si>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</si>
  <si>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</si>
  <si>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</si>
  <si>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</si>
  <si>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</si>
  <si>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</si>
  <si>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</si>
  <si>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</si>
  <si>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</si>
  <si>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</si>
  <si>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</si>
  <si>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</si>
  <si>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</si>
  <si>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</si>
  <si>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</si>
  <si>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</si>
  <si>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</si>
  <si>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</si>
  <si>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</si>
  <si>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</si>
  <si>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</si>
  <si>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</si>
  <si>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</si>
  <si>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</si>
  <si>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</si>
  <si>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</si>
  <si>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</si>
  <si>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</si>
  <si>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</si>
  <si>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</si>
  <si>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</si>
  <si>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</si>
  <si>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</si>
  <si>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</si>
  <si>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</si>
  <si>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</si>
  <si>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</si>
  <si>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</si>
  <si>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</si>
  <si>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</si>
  <si>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</si>
  <si>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</si>
  <si>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</si>
  <si>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</si>
  <si>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</si>
  <si>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</si>
  <si>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</si>
  <si>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</si>
  <si>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</si>
  <si>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</si>
  <si>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</si>
  <si>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</si>
  <si>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</si>
  <si>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</si>
  <si>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</si>
  <si>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</si>
  <si>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</si>
  <si>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</si>
  <si>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</si>
  <si>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</si>
  <si>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</si>
  <si>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</si>
  <si>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</si>
  <si>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</si>
  <si>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</si>
  <si>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</si>
  <si>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</si>
  <si>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</si>
  <si>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</si>
  <si>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</si>
  <si>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</si>
  <si>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</si>
  <si>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</si>
  <si>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</si>
  <si>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</si>
  <si>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</si>
  <si>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</si>
  <si>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</si>
  <si>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</si>
  <si>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</si>
  <si>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</si>
  <si>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</si>
  <si>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Fin</t>
  </si>
  <si>
    <t>ÍNDICE DE ATENCIÓN A ORDENES GENERADAS</t>
  </si>
  <si>
    <t>(A / B) * 100</t>
  </si>
  <si>
    <t>PORCENTAJE</t>
  </si>
  <si>
    <t>Proposito</t>
  </si>
  <si>
    <t>COBERTURA DE SUMINISTRO DE AGUA POTABLE EN CABECERA MUNICIPAL.</t>
  </si>
  <si>
    <t>MANTENIMIENTO A REDES DE DISTRIBUCIÓN Y DESCARGA</t>
  </si>
  <si>
    <t>A</t>
  </si>
  <si>
    <t>UNIDAD</t>
  </si>
  <si>
    <t>TOMAS DE AGUA IRREGULARES</t>
  </si>
  <si>
    <t>NIVEL DE PRODUCCIÓN</t>
  </si>
  <si>
    <t>EFICIENTIZACIÓN DE POZOS</t>
  </si>
  <si>
    <t>((A / B) - 1) * 100</t>
  </si>
  <si>
    <t>TASA DE VARIACION</t>
  </si>
  <si>
    <t>AGUA RESIDUAL TRATADA</t>
  </si>
  <si>
    <t>AGUA SANEADA REUTILIZADA</t>
  </si>
  <si>
    <t>Metro cubico</t>
  </si>
  <si>
    <t>ÍNDICE DE ATENCIÓN, A SOLICITUD DE CONTRATO</t>
  </si>
  <si>
    <t>A / B</t>
  </si>
  <si>
    <t>PROMEDIO</t>
  </si>
  <si>
    <t>VARIACIÓN DE CARTERA VENCIDA</t>
  </si>
  <si>
    <t>E</t>
  </si>
  <si>
    <t>E0001</t>
  </si>
  <si>
    <t>Contribuir al eficiente manejo del agua potable, mediante un sistema de distribución que garantice su abasto</t>
  </si>
  <si>
    <t>Los habitantes de la cabecera municipal, cuentan con suministro de agua potable.</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</si>
  <si>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</si>
  <si>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</si>
  <si>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</si>
  <si>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</si>
  <si>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</si>
  <si>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</si>
  <si>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</si>
  <si>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</si>
  <si>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Dirección General del SMAPAM</t>
  </si>
  <si>
    <t>Componente (1)</t>
  </si>
  <si>
    <t>Actividad (1.1)</t>
  </si>
  <si>
    <t>Componente (2)</t>
  </si>
  <si>
    <t>Actividad (2.1)</t>
  </si>
  <si>
    <t>Componente (3)</t>
  </si>
  <si>
    <t>Actividad (3.1)</t>
  </si>
  <si>
    <t>Componente (4)</t>
  </si>
  <si>
    <t>Actividad (4.1)</t>
  </si>
  <si>
    <t>a= NÚMERO DE ORDENES ATENDIDAS DURANTE DURANTE AÑO ACTUAL    b= NÚMERO DE ORDENES GENERADAS DURANTE AÑO ACTUAL</t>
  </si>
  <si>
    <t>a= TOTAL DE TOMAS CON SERVICIO DE AGUA POTABLE    b= TOTAL DE TOMAS UBICADAS EN LA CABECERA MUNICIPAL</t>
  </si>
  <si>
    <t xml:space="preserve">a= NÚMERO DE METROS LINEALES    </t>
  </si>
  <si>
    <t xml:space="preserve">a= NÚMERO DE TOMAS IRREGULARES IDENTIFICADAS AÑO ACTUAL    </t>
  </si>
  <si>
    <t>a= VOLUMEN M3 DE AGUA PRODUCIDA    b= VOLUMEN M3 DE AGUA CONCESIONADA</t>
  </si>
  <si>
    <t>a= COSNUMO KWH DE ENERGÍA ELÉCTRICA AÑO ACTUAL    b= CONSUMO KWH DE ENRGÍA ELÉCTRICA AÑO ANTERIOR</t>
  </si>
  <si>
    <t>a= VOLUMEN M3 DE AGUA RESIDUAL TRATADA    b= VOLUMEN M3 DE AGUA SUMINISTRADA A CABECERA MUNICIPAL</t>
  </si>
  <si>
    <t xml:space="preserve">a= VOLUMEN M3 DE AGUA RESIDUAL SANEADA REUTILIZADA    </t>
  </si>
  <si>
    <t>a= NÚMERO DE DÍAS EN ATENCIÓN A SOLICITUDES    b= NÚMERO DE SOLICITUDES</t>
  </si>
  <si>
    <t>a= IMPORTE DE LA CARTERA VENCIDA AL CIERRE DEL AÑO ACTUAL    b= IMPORTE DE LA CARTERA VENCIDA DEL AÑO ANTERIOR</t>
  </si>
  <si>
    <t>SISTEMA MUNICIPAL DE AGUA POTABLE Y ALCANTARILLADO DE MOROLEON
Indicadores de Resultados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</si>
</sst>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0" fillId="0" borderId="0" xfId="0" applyAlignment="1">
      <alignment vertical="top"/>
    </xf>
    <xf numFmtId="0" fontId="0" fillId="0" borderId="0" xfId="0" applyAlignment="1" applyProtection="1">
      <alignment vertical="top" wrapText="1"/>
      <protection locked="0"/>
    </xf>
    <xf numFmtId="0" fontId="0" fillId="0" borderId="0" xfId="0" applyAlignment="1" applyProtection="1">
      <alignment vertical="top"/>
      <protection locked="0"/>
    </xf>
    <xf numFmtId="9" fontId="0" fillId="0" borderId="0" xfId="0" applyNumberFormat="1" applyAlignment="1" applyProtection="1">
      <alignment vertical="top"/>
      <protection locked="0"/>
    </xf>
    <xf numFmtId="3" fontId="0" fillId="0" borderId="0" xfId="0" applyNumberFormat="1" applyAlignment="1" applyProtection="1">
      <alignment vertical="top"/>
      <protection locked="0"/>
    </xf>
    <xf numFmtId="10" fontId="0" fillId="0" borderId="0" xfId="17" applyNumberFormat="1" applyFont="1" applyAlignment="1" applyProtection="1">
      <alignment vertical="top"/>
      <protection locked="0"/>
    </xf>
    <xf numFmtId="2" fontId="0" fillId="0" borderId="0" xfId="0" applyNumberFormat="1" applyAlignment="1" applyProtection="1">
      <alignment vertical="top"/>
      <protection locked="0"/>
    </xf>
    <xf numFmtId="4" fontId="0" fillId="0" borderId="0" xfId="0" applyNumberFormat="1" applyAlignment="1" applyProtection="1">
      <alignment horizontal="center" vertical="top"/>
      <protection locked="0"/>
    </xf>
    <xf numFmtId="0" fontId="0" fillId="0" borderId="7" xfId="0" applyBorder="1" applyAlignment="1">
      <alignment horizontal="center" vertical="top"/>
    </xf>
    <xf numFmtId="0" fontId="0" fillId="0" borderId="7" xfId="0" applyBorder="1" applyAlignment="1" applyProtection="1">
      <alignment horizontal="center" vertical="top"/>
      <protection locked="0"/>
    </xf>
    <xf numFmtId="0" fontId="0" fillId="0" borderId="7" xfId="0" applyBorder="1" applyAlignment="1">
      <alignment vertical="top" wrapText="1"/>
    </xf>
    <xf numFmtId="0" fontId="0" fillId="0" borderId="7" xfId="0" applyBorder="1" applyAlignment="1" applyProtection="1">
      <alignment horizontal="center" vertical="top" wrapText="1"/>
      <protection locked="0"/>
    </xf>
    <xf numFmtId="4" fontId="0" fillId="0" borderId="7" xfId="0" applyNumberFormat="1" applyBorder="1" applyAlignment="1" applyProtection="1">
      <alignment horizontal="center" vertical="top"/>
      <protection locked="0"/>
    </xf>
    <xf numFmtId="0" fontId="0" fillId="0" borderId="7" xfId="0" applyBorder="1" applyAlignment="1">
      <alignment vertical="top"/>
    </xf>
    <xf numFmtId="0" fontId="10" fillId="0" borderId="7" xfId="0" applyFont="1" applyBorder="1" applyAlignment="1">
      <alignment horizontal="justify" vertical="top" wrapText="1"/>
    </xf>
    <xf numFmtId="0" fontId="10" fillId="0" borderId="7" xfId="0" applyFont="1" applyBorder="1" applyAlignment="1">
      <alignment vertical="top" wrapText="1"/>
    </xf>
    <xf numFmtId="9" fontId="0" fillId="0" borderId="7" xfId="0" applyNumberFormat="1" applyBorder="1" applyAlignment="1" applyProtection="1">
      <alignment vertical="top"/>
      <protection locked="0"/>
    </xf>
    <xf numFmtId="10" fontId="0" fillId="0" borderId="7" xfId="17" applyNumberFormat="1" applyFont="1" applyBorder="1" applyAlignment="1" applyProtection="1">
      <alignment vertical="top"/>
      <protection locked="0"/>
    </xf>
    <xf numFmtId="0" fontId="0" fillId="0" borderId="7" xfId="0" applyBorder="1" applyAlignment="1" applyProtection="1">
      <alignment vertical="top"/>
      <protection locked="0"/>
    </xf>
    <xf numFmtId="0" fontId="11" fillId="0" borderId="0" xfId="0" applyFont="1" applyAlignment="1" applyProtection="1">
      <alignment horizontal="center" vertical="top"/>
      <protection locked="0"/>
    </xf>
    <xf numFmtId="4" fontId="11" fillId="0" borderId="0" xfId="0" applyNumberFormat="1" applyFont="1" applyAlignment="1" applyProtection="1">
      <alignment horizontal="center" vertical="top"/>
      <protection locked="0"/>
    </xf>
    <xf numFmtId="0" fontId="11" fillId="0" borderId="0" xfId="0" applyFont="1"/>
    <xf numFmtId="0" fontId="11" fillId="0" borderId="0" xfId="0" applyFont="1" applyAlignment="1" applyProtection="1">
      <alignment horizontal="justify" vertical="top"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11" fillId="0" borderId="0" xfId="0" applyFont="1" applyAlignment="1">
      <alignment vertical="top"/>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
  <sheetViews>
    <sheetView tabSelected="1" topLeftCell="E1" workbookViewId="0">
      <selection activeCell="U5" sqref="U5"/>
    </sheetView>
  </sheetViews>
  <sheetFormatPr baseColWidth="10" defaultColWidth="12" defaultRowHeight="11.25" x14ac:dyDescent="0.2"/>
  <cols>
    <col min="1" max="1" width="15.83203125" customWidth="1"/>
    <col min="2" max="2" width="15.5" style="1" bestFit="1" customWidth="1"/>
    <col min="3" max="3" width="23.83203125" style="1" customWidth="1"/>
    <col min="4" max="4" width="24.83203125" style="1" customWidth="1"/>
    <col min="5" max="5" width="15.6640625" style="1" customWidth="1"/>
    <col min="6" max="10" width="14.83203125" style="1" customWidth="1"/>
    <col min="11" max="11" width="7" style="1" customWidth="1"/>
    <col min="12" max="12" width="14.1640625" style="1" bestFit="1" customWidth="1"/>
    <col min="13" max="13" width="23.83203125" style="1" customWidth="1"/>
    <col min="14" max="14" width="25.5" style="1" customWidth="1"/>
    <col min="15" max="15" width="14.1640625" style="1" customWidth="1"/>
    <col min="16" max="16" width="14.83203125" style="1" customWidth="1"/>
    <col min="17" max="17" width="42.6640625" style="1" customWidth="1"/>
    <col min="18" max="21" width="12" style="1"/>
    <col min="22" max="22" width="13.6640625" style="1" customWidth="1"/>
    <col min="23" max="23" width="13" customWidth="1"/>
  </cols>
  <sheetData>
    <row r="1" spans="1:24" ht="60" customHeight="1" x14ac:dyDescent="0.2">
      <c r="A1" s="28" t="s">
        <v>139</v>
      </c>
      <c r="B1" s="29"/>
      <c r="C1" s="29"/>
      <c r="D1" s="29"/>
      <c r="E1" s="29"/>
      <c r="F1" s="29"/>
      <c r="G1" s="29"/>
      <c r="H1" s="29"/>
      <c r="I1" s="29"/>
      <c r="J1" s="29"/>
      <c r="K1" s="29"/>
      <c r="L1" s="29"/>
      <c r="M1" s="29"/>
      <c r="N1" s="29"/>
      <c r="O1" s="29"/>
      <c r="P1" s="29"/>
      <c r="Q1" s="29"/>
      <c r="R1" s="29"/>
      <c r="S1" s="29"/>
      <c r="T1" s="29"/>
      <c r="U1" s="29"/>
      <c r="V1" s="29"/>
      <c r="W1" s="30"/>
    </row>
    <row r="2" spans="1:24" ht="11.25" customHeight="1" x14ac:dyDescent="0.2">
      <c r="A2" s="25" t="s">
        <v>85</v>
      </c>
      <c r="B2" s="25"/>
      <c r="C2" s="25"/>
      <c r="D2" s="25"/>
      <c r="E2" s="25"/>
      <c r="F2" s="35" t="s">
        <v>2</v>
      </c>
      <c r="G2" s="35"/>
      <c r="H2" s="35"/>
      <c r="I2" s="35"/>
      <c r="J2" s="35"/>
      <c r="K2" s="26" t="s">
        <v>72</v>
      </c>
      <c r="L2" s="26"/>
      <c r="M2" s="26"/>
      <c r="N2" s="27" t="s">
        <v>73</v>
      </c>
      <c r="O2" s="27"/>
      <c r="P2" s="27"/>
      <c r="Q2" s="27"/>
      <c r="R2" s="27"/>
      <c r="S2" s="27"/>
      <c r="T2" s="27"/>
      <c r="U2" s="31" t="s">
        <v>55</v>
      </c>
      <c r="V2" s="31"/>
      <c r="W2" s="31"/>
    </row>
    <row r="3" spans="1:24"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32" t="s">
        <v>54</v>
      </c>
      <c r="V3" s="33" t="s">
        <v>31</v>
      </c>
      <c r="W3" s="33" t="s">
        <v>71</v>
      </c>
    </row>
    <row r="4" spans="1:24"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4">
        <v>21</v>
      </c>
      <c r="V4" s="34">
        <v>22</v>
      </c>
      <c r="W4" s="34">
        <v>23</v>
      </c>
    </row>
    <row r="5" spans="1:24" ht="48" customHeight="1" x14ac:dyDescent="0.2">
      <c r="A5" s="11" t="s">
        <v>108</v>
      </c>
      <c r="B5" s="12" t="s">
        <v>109</v>
      </c>
      <c r="C5" s="36" t="s">
        <v>110</v>
      </c>
      <c r="D5" s="11">
        <v>223</v>
      </c>
      <c r="E5" s="37" t="s">
        <v>120</v>
      </c>
      <c r="F5" s="45">
        <f>+F6</f>
        <v>21787319</v>
      </c>
      <c r="G5" s="45">
        <f>+G6</f>
        <v>35368220</v>
      </c>
      <c r="H5" s="45">
        <f>+H6</f>
        <v>13370822.539999997</v>
      </c>
      <c r="I5" s="45">
        <f>+I6</f>
        <v>13370822.539999997</v>
      </c>
      <c r="J5" s="45">
        <f>+J6</f>
        <v>13368478.889999999</v>
      </c>
      <c r="K5" s="38" t="s">
        <v>86</v>
      </c>
      <c r="L5" s="38" t="s">
        <v>87</v>
      </c>
      <c r="M5" s="36" t="s">
        <v>110</v>
      </c>
      <c r="N5" s="36" t="s">
        <v>88</v>
      </c>
      <c r="O5" s="38" t="s">
        <v>87</v>
      </c>
      <c r="P5" s="10" t="s">
        <v>89</v>
      </c>
      <c r="Q5" s="39" t="s">
        <v>129</v>
      </c>
      <c r="R5" s="41">
        <v>1</v>
      </c>
      <c r="S5" s="41">
        <f t="shared" ref="S5:S14" si="0">+R5</f>
        <v>1</v>
      </c>
      <c r="T5" s="43">
        <f>+U5/V5</f>
        <v>0.97036181678214006</v>
      </c>
      <c r="U5" s="40">
        <v>5042</v>
      </c>
      <c r="V5" s="38">
        <v>5196</v>
      </c>
      <c r="W5" s="36" t="s">
        <v>90</v>
      </c>
    </row>
    <row r="6" spans="1:24" ht="48" customHeight="1" x14ac:dyDescent="0.2">
      <c r="A6" s="11" t="s">
        <v>108</v>
      </c>
      <c r="B6" s="12" t="s">
        <v>109</v>
      </c>
      <c r="C6" s="36" t="s">
        <v>111</v>
      </c>
      <c r="D6" s="11">
        <v>223</v>
      </c>
      <c r="E6" s="37" t="s">
        <v>120</v>
      </c>
      <c r="F6" s="45">
        <f>+F15-F13-F11-F9-F7</f>
        <v>21787319</v>
      </c>
      <c r="G6" s="45">
        <f t="shared" ref="G6:J6" si="1">+G15-G13-G11-G9-G7</f>
        <v>35368220</v>
      </c>
      <c r="H6" s="45">
        <f t="shared" si="1"/>
        <v>13370822.539999997</v>
      </c>
      <c r="I6" s="45">
        <f t="shared" si="1"/>
        <v>13370822.539999997</v>
      </c>
      <c r="J6" s="45">
        <f t="shared" si="1"/>
        <v>13368478.889999999</v>
      </c>
      <c r="K6" s="38" t="s">
        <v>86</v>
      </c>
      <c r="L6" s="38" t="s">
        <v>91</v>
      </c>
      <c r="M6" s="36" t="s">
        <v>111</v>
      </c>
      <c r="N6" s="36" t="s">
        <v>92</v>
      </c>
      <c r="O6" s="38" t="s">
        <v>91</v>
      </c>
      <c r="P6" s="10" t="s">
        <v>89</v>
      </c>
      <c r="Q6" s="39" t="s">
        <v>130</v>
      </c>
      <c r="R6" s="41">
        <v>0.95</v>
      </c>
      <c r="S6" s="41">
        <f t="shared" si="0"/>
        <v>0.95</v>
      </c>
      <c r="T6" s="43">
        <f>+U6/V6</f>
        <v>0.9302954431647471</v>
      </c>
      <c r="U6" s="40">
        <v>18578</v>
      </c>
      <c r="V6" s="38">
        <v>19970</v>
      </c>
      <c r="W6" s="36" t="s">
        <v>90</v>
      </c>
    </row>
    <row r="7" spans="1:24" ht="48" customHeight="1" x14ac:dyDescent="0.2">
      <c r="A7" s="11" t="s">
        <v>108</v>
      </c>
      <c r="B7" s="12" t="s">
        <v>109</v>
      </c>
      <c r="C7" s="36" t="s">
        <v>112</v>
      </c>
      <c r="D7" s="11">
        <v>223</v>
      </c>
      <c r="E7" s="37" t="s">
        <v>120</v>
      </c>
      <c r="F7" s="45">
        <f>+F8</f>
        <v>5159489</v>
      </c>
      <c r="G7" s="45">
        <f>+G8</f>
        <v>18859489</v>
      </c>
      <c r="H7" s="45">
        <f>+H8</f>
        <v>4728268.08</v>
      </c>
      <c r="I7" s="45">
        <f>+I8</f>
        <v>4728268.08</v>
      </c>
      <c r="J7" s="45">
        <f>+J8</f>
        <v>4728268.08</v>
      </c>
      <c r="K7" s="38" t="s">
        <v>86</v>
      </c>
      <c r="L7" s="38" t="s">
        <v>121</v>
      </c>
      <c r="M7" s="36" t="s">
        <v>112</v>
      </c>
      <c r="N7" s="36" t="s">
        <v>93</v>
      </c>
      <c r="O7" s="38" t="s">
        <v>121</v>
      </c>
      <c r="P7" s="10" t="s">
        <v>94</v>
      </c>
      <c r="Q7" s="39" t="s">
        <v>131</v>
      </c>
      <c r="R7" s="42">
        <v>2629</v>
      </c>
      <c r="S7" s="42">
        <f t="shared" si="0"/>
        <v>2629</v>
      </c>
      <c r="T7" s="40">
        <f>+U7</f>
        <v>0</v>
      </c>
      <c r="U7" s="40">
        <v>0</v>
      </c>
      <c r="V7" s="38">
        <v>0</v>
      </c>
      <c r="W7" s="36" t="s">
        <v>95</v>
      </c>
    </row>
    <row r="8" spans="1:24" ht="48" customHeight="1" x14ac:dyDescent="0.2">
      <c r="A8" s="11" t="s">
        <v>108</v>
      </c>
      <c r="B8" s="12" t="s">
        <v>109</v>
      </c>
      <c r="C8" s="36" t="s">
        <v>113</v>
      </c>
      <c r="D8" s="11">
        <v>223</v>
      </c>
      <c r="E8" s="37" t="s">
        <v>120</v>
      </c>
      <c r="F8" s="45">
        <f>0+0+2889954+2269534+1</f>
        <v>5159489</v>
      </c>
      <c r="G8" s="45">
        <f>10200000+3500000+2889954+2269534+1</f>
        <v>18859489</v>
      </c>
      <c r="H8" s="45">
        <f>4728268.08+0+0+0+0</f>
        <v>4728268.08</v>
      </c>
      <c r="I8" s="45">
        <f>+H8</f>
        <v>4728268.08</v>
      </c>
      <c r="J8" s="45">
        <f>4728268.08+0+0+0+0</f>
        <v>4728268.08</v>
      </c>
      <c r="K8" s="38" t="s">
        <v>86</v>
      </c>
      <c r="L8" s="38" t="s">
        <v>122</v>
      </c>
      <c r="M8" s="36" t="s">
        <v>113</v>
      </c>
      <c r="N8" s="36" t="s">
        <v>96</v>
      </c>
      <c r="O8" s="38" t="s">
        <v>122</v>
      </c>
      <c r="P8" s="10" t="s">
        <v>94</v>
      </c>
      <c r="Q8" s="39" t="s">
        <v>132</v>
      </c>
      <c r="R8" s="40">
        <v>15</v>
      </c>
      <c r="S8" s="40">
        <f t="shared" si="0"/>
        <v>15</v>
      </c>
      <c r="T8" s="40">
        <f>+U8</f>
        <v>0</v>
      </c>
      <c r="U8" s="40">
        <v>0</v>
      </c>
      <c r="V8" s="38">
        <v>0</v>
      </c>
      <c r="W8" s="36" t="s">
        <v>95</v>
      </c>
    </row>
    <row r="9" spans="1:24" ht="48" customHeight="1" x14ac:dyDescent="0.2">
      <c r="A9" s="11" t="s">
        <v>108</v>
      </c>
      <c r="B9" s="12" t="s">
        <v>109</v>
      </c>
      <c r="C9" s="36" t="s">
        <v>114</v>
      </c>
      <c r="D9" s="11">
        <v>223</v>
      </c>
      <c r="E9" s="37" t="s">
        <v>120</v>
      </c>
      <c r="F9" s="45">
        <f>+F10</f>
        <v>14970721</v>
      </c>
      <c r="G9" s="45">
        <f>+G10</f>
        <v>16673833</v>
      </c>
      <c r="H9" s="45">
        <f>+H10</f>
        <v>6816065.4399999995</v>
      </c>
      <c r="I9" s="45">
        <f>+I10</f>
        <v>6816065.4399999995</v>
      </c>
      <c r="J9" s="45">
        <f>+J10</f>
        <v>6816065.4399999995</v>
      </c>
      <c r="K9" s="38" t="s">
        <v>86</v>
      </c>
      <c r="L9" s="38" t="s">
        <v>123</v>
      </c>
      <c r="M9" s="36" t="s">
        <v>114</v>
      </c>
      <c r="N9" s="36" t="s">
        <v>97</v>
      </c>
      <c r="O9" s="38" t="s">
        <v>123</v>
      </c>
      <c r="P9" s="10" t="s">
        <v>89</v>
      </c>
      <c r="Q9" s="39" t="s">
        <v>133</v>
      </c>
      <c r="R9" s="41">
        <v>0.91</v>
      </c>
      <c r="S9" s="41">
        <f t="shared" si="0"/>
        <v>0.91</v>
      </c>
      <c r="T9" s="43">
        <f>+U9/V9</f>
        <v>0.77609667854242181</v>
      </c>
      <c r="U9" s="40">
        <v>2418915</v>
      </c>
      <c r="V9" s="38">
        <v>3116770.2</v>
      </c>
      <c r="W9" s="36" t="s">
        <v>90</v>
      </c>
    </row>
    <row r="10" spans="1:24" ht="48" customHeight="1" x14ac:dyDescent="0.2">
      <c r="A10" s="11" t="s">
        <v>108</v>
      </c>
      <c r="B10" s="12" t="s">
        <v>109</v>
      </c>
      <c r="C10" s="36" t="s">
        <v>115</v>
      </c>
      <c r="D10" s="11">
        <v>223</v>
      </c>
      <c r="E10" s="37" t="s">
        <v>120</v>
      </c>
      <c r="F10" s="45">
        <f>10740587+3469064+761070</f>
        <v>14970721</v>
      </c>
      <c r="G10" s="45">
        <f>12048353+3864410+761070</f>
        <v>16673833</v>
      </c>
      <c r="H10" s="45">
        <f>5607293.14+1208772.3+0</f>
        <v>6816065.4399999995</v>
      </c>
      <c r="I10" s="45">
        <f>+H10</f>
        <v>6816065.4399999995</v>
      </c>
      <c r="J10" s="45">
        <f>5607293.14+1208772.3+0</f>
        <v>6816065.4399999995</v>
      </c>
      <c r="K10" s="38" t="s">
        <v>86</v>
      </c>
      <c r="L10" s="38" t="s">
        <v>124</v>
      </c>
      <c r="M10" s="36" t="s">
        <v>115</v>
      </c>
      <c r="N10" s="36" t="s">
        <v>98</v>
      </c>
      <c r="O10" s="38" t="s">
        <v>124</v>
      </c>
      <c r="P10" s="10" t="s">
        <v>99</v>
      </c>
      <c r="Q10" s="39" t="s">
        <v>134</v>
      </c>
      <c r="R10" s="41">
        <v>0.01</v>
      </c>
      <c r="S10" s="41">
        <f t="shared" si="0"/>
        <v>0.01</v>
      </c>
      <c r="T10" s="43">
        <f>(+U10/V10)-1</f>
        <v>-6.0765177779860013E-2</v>
      </c>
      <c r="U10" s="40">
        <v>2345553</v>
      </c>
      <c r="V10" s="38">
        <v>2497302</v>
      </c>
      <c r="W10" s="36" t="s">
        <v>100</v>
      </c>
    </row>
    <row r="11" spans="1:24" ht="48" customHeight="1" x14ac:dyDescent="0.2">
      <c r="A11" s="11" t="s">
        <v>108</v>
      </c>
      <c r="B11" s="12" t="s">
        <v>109</v>
      </c>
      <c r="C11" s="36" t="s">
        <v>116</v>
      </c>
      <c r="D11" s="11">
        <v>223</v>
      </c>
      <c r="E11" s="37" t="s">
        <v>120</v>
      </c>
      <c r="F11" s="45">
        <f>+F12</f>
        <v>2257248</v>
      </c>
      <c r="G11" s="45">
        <f>+G12</f>
        <v>2514491</v>
      </c>
      <c r="H11" s="45">
        <f>+H12</f>
        <v>969253.98</v>
      </c>
      <c r="I11" s="45">
        <f>+I12</f>
        <v>969253.98</v>
      </c>
      <c r="J11" s="45">
        <f>+J12</f>
        <v>969253.98</v>
      </c>
      <c r="K11" s="38" t="s">
        <v>86</v>
      </c>
      <c r="L11" s="38" t="s">
        <v>125</v>
      </c>
      <c r="M11" s="36" t="s">
        <v>116</v>
      </c>
      <c r="N11" s="36" t="s">
        <v>101</v>
      </c>
      <c r="O11" s="38" t="s">
        <v>125</v>
      </c>
      <c r="P11" s="10" t="s">
        <v>89</v>
      </c>
      <c r="Q11" s="39" t="s">
        <v>135</v>
      </c>
      <c r="R11" s="41">
        <v>0.62</v>
      </c>
      <c r="S11" s="41">
        <f t="shared" si="0"/>
        <v>0.62</v>
      </c>
      <c r="T11" s="43">
        <f>+U11/V11</f>
        <v>0.70026253263858529</v>
      </c>
      <c r="U11" s="40">
        <v>1308114.5</v>
      </c>
      <c r="V11" s="38">
        <v>1868034.4</v>
      </c>
      <c r="W11" s="36" t="s">
        <v>90</v>
      </c>
    </row>
    <row r="12" spans="1:24" ht="48" customHeight="1" x14ac:dyDescent="0.2">
      <c r="A12" s="11" t="s">
        <v>108</v>
      </c>
      <c r="B12" s="12" t="s">
        <v>109</v>
      </c>
      <c r="C12" s="36" t="s">
        <v>117</v>
      </c>
      <c r="D12" s="11">
        <v>223</v>
      </c>
      <c r="E12" s="37" t="s">
        <v>120</v>
      </c>
      <c r="F12" s="45">
        <v>2257248</v>
      </c>
      <c r="G12" s="45">
        <v>2514491</v>
      </c>
      <c r="H12" s="45">
        <v>969253.98</v>
      </c>
      <c r="I12" s="45">
        <f>+H12</f>
        <v>969253.98</v>
      </c>
      <c r="J12" s="45">
        <v>969253.98</v>
      </c>
      <c r="K12" s="38" t="s">
        <v>86</v>
      </c>
      <c r="L12" s="38" t="s">
        <v>126</v>
      </c>
      <c r="M12" s="36" t="s">
        <v>117</v>
      </c>
      <c r="N12" s="36" t="s">
        <v>102</v>
      </c>
      <c r="O12" s="38" t="s">
        <v>126</v>
      </c>
      <c r="P12" s="10" t="s">
        <v>94</v>
      </c>
      <c r="Q12" s="39" t="s">
        <v>136</v>
      </c>
      <c r="R12" s="42">
        <v>25000</v>
      </c>
      <c r="S12" s="42">
        <f t="shared" si="0"/>
        <v>25000</v>
      </c>
      <c r="T12" s="40">
        <f>+U12</f>
        <v>5790</v>
      </c>
      <c r="U12" s="40">
        <v>5790</v>
      </c>
      <c r="V12" s="38">
        <v>0</v>
      </c>
      <c r="W12" s="36" t="s">
        <v>103</v>
      </c>
    </row>
    <row r="13" spans="1:24" ht="48" customHeight="1" x14ac:dyDescent="0.2">
      <c r="A13" s="11" t="s">
        <v>108</v>
      </c>
      <c r="B13" s="12" t="s">
        <v>109</v>
      </c>
      <c r="C13" s="36" t="s">
        <v>118</v>
      </c>
      <c r="D13" s="11">
        <v>223</v>
      </c>
      <c r="E13" s="37" t="s">
        <v>120</v>
      </c>
      <c r="F13" s="45">
        <f>+F14</f>
        <v>12396324</v>
      </c>
      <c r="G13" s="45">
        <f>+G14</f>
        <v>12396324</v>
      </c>
      <c r="H13" s="45">
        <f>+H14</f>
        <v>5511806.8899999997</v>
      </c>
      <c r="I13" s="45">
        <f>+I14</f>
        <v>5511806.8899999997</v>
      </c>
      <c r="J13" s="45">
        <f>+J14</f>
        <v>5444337.6500000004</v>
      </c>
      <c r="K13" s="38" t="s">
        <v>86</v>
      </c>
      <c r="L13" s="38" t="s">
        <v>127</v>
      </c>
      <c r="M13" s="36" t="s">
        <v>118</v>
      </c>
      <c r="N13" s="36" t="s">
        <v>104</v>
      </c>
      <c r="O13" s="38" t="s">
        <v>127</v>
      </c>
      <c r="P13" s="10" t="s">
        <v>105</v>
      </c>
      <c r="Q13" s="39" t="s">
        <v>137</v>
      </c>
      <c r="R13" s="40">
        <v>4</v>
      </c>
      <c r="S13" s="40">
        <f t="shared" si="0"/>
        <v>4</v>
      </c>
      <c r="T13" s="44">
        <f>+U13/V13</f>
        <v>3</v>
      </c>
      <c r="U13" s="40">
        <v>72</v>
      </c>
      <c r="V13" s="38">
        <v>24</v>
      </c>
      <c r="W13" s="36" t="s">
        <v>106</v>
      </c>
    </row>
    <row r="14" spans="1:24" ht="48" customHeight="1" x14ac:dyDescent="0.2">
      <c r="A14" s="46" t="s">
        <v>108</v>
      </c>
      <c r="B14" s="47" t="s">
        <v>109</v>
      </c>
      <c r="C14" s="48" t="s">
        <v>119</v>
      </c>
      <c r="D14" s="46">
        <v>223</v>
      </c>
      <c r="E14" s="49" t="s">
        <v>120</v>
      </c>
      <c r="F14" s="50">
        <v>12396324</v>
      </c>
      <c r="G14" s="50">
        <v>12396324</v>
      </c>
      <c r="H14" s="50">
        <v>5511806.8899999997</v>
      </c>
      <c r="I14" s="50">
        <f>+H14</f>
        <v>5511806.8899999997</v>
      </c>
      <c r="J14" s="50">
        <v>5444337.6500000004</v>
      </c>
      <c r="K14" s="51" t="s">
        <v>86</v>
      </c>
      <c r="L14" s="51" t="s">
        <v>128</v>
      </c>
      <c r="M14" s="48" t="s">
        <v>119</v>
      </c>
      <c r="N14" s="48" t="s">
        <v>107</v>
      </c>
      <c r="O14" s="51" t="s">
        <v>128</v>
      </c>
      <c r="P14" s="52" t="s">
        <v>99</v>
      </c>
      <c r="Q14" s="53" t="s">
        <v>138</v>
      </c>
      <c r="R14" s="54">
        <v>0.06</v>
      </c>
      <c r="S14" s="54">
        <f t="shared" si="0"/>
        <v>0.06</v>
      </c>
      <c r="T14" s="55">
        <f>(+U14/V14)-1</f>
        <v>1.1231449115459036E-2</v>
      </c>
      <c r="U14" s="56">
        <v>7715647.6299999999</v>
      </c>
      <c r="V14" s="51">
        <v>7629952.21</v>
      </c>
      <c r="W14" s="48" t="s">
        <v>100</v>
      </c>
    </row>
    <row r="15" spans="1:24" s="59" customFormat="1" x14ac:dyDescent="0.2">
      <c r="A15" s="17"/>
      <c r="B15" s="57"/>
      <c r="C15" s="17"/>
      <c r="D15" s="17"/>
      <c r="E15" s="57"/>
      <c r="F15" s="58">
        <v>56571101</v>
      </c>
      <c r="G15" s="58">
        <v>85812357</v>
      </c>
      <c r="H15" s="58">
        <v>31396216.93</v>
      </c>
      <c r="I15" s="58">
        <f>+H15</f>
        <v>31396216.93</v>
      </c>
      <c r="J15" s="58">
        <v>31326404.039999999</v>
      </c>
      <c r="P15" s="60"/>
      <c r="Q15" s="61"/>
      <c r="R15" s="62"/>
      <c r="S15" s="62"/>
      <c r="T15" s="62"/>
      <c r="U15" s="62"/>
      <c r="V15" s="62"/>
      <c r="W15" s="63"/>
      <c r="X15" s="63"/>
    </row>
    <row r="16" spans="1:24"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45"/>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pageMargins left="0" right="0.78740157480314965" top="0.74803149606299213" bottom="0.74803149606299213" header="0.31496062992125984" footer="0.31496062992125984"/>
  <pageSetup paperSize="5"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0c865bf4-0f22-4e4d-b041-7b0c1657e5a8"/>
    <ds:schemaRef ds:uri="http://schemas.microsoft.com/office/infopath/2007/PartnerControl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2023-08-29T18:31:40Z</cp:lastPrinted>
  <dcterms:created xsi:type="dcterms:W3CDTF">2014-10-22T05:35:08Z</dcterms:created>
  <dcterms:modified xsi:type="dcterms:W3CDTF">2023-08-29T18:34:11Z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