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Server\Documents\2022\OFS\2203-AWA-MMOR\"/>
    </mc:Choice>
  </mc:AlternateContent>
  <xr:revisionPtr revIDLastSave="0" documentId="13_ncr:1_{08163AA5-F552-4BCD-A747-99C4ABB0D4C5}" xr6:coauthVersionLast="45" xr6:coauthVersionMax="45"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6" i="5" l="1"/>
  <c r="G6" i="5"/>
  <c r="F6" i="5"/>
  <c r="H8" i="5"/>
  <c r="G8" i="5"/>
  <c r="H10" i="5"/>
  <c r="G10" i="5"/>
  <c r="F8" i="5" l="1"/>
  <c r="F10" i="5" l="1"/>
  <c r="G14" i="5"/>
  <c r="F14" i="5"/>
  <c r="T14" i="5" l="1"/>
  <c r="T13" i="5"/>
  <c r="T12" i="5"/>
  <c r="T11" i="5"/>
  <c r="T10" i="5"/>
  <c r="T9" i="5"/>
  <c r="T8" i="5"/>
  <c r="T7" i="5"/>
  <c r="T5" i="5"/>
  <c r="T6" i="5"/>
  <c r="G7" i="5"/>
  <c r="H9" i="5"/>
  <c r="F13" i="5"/>
  <c r="I8" i="5"/>
  <c r="I12" i="5"/>
  <c r="I14" i="5"/>
  <c r="I15" i="5"/>
  <c r="J15" i="5" s="1"/>
  <c r="H7" i="5"/>
  <c r="F7" i="5"/>
  <c r="G9" i="5"/>
  <c r="F9" i="5"/>
  <c r="H11" i="5"/>
  <c r="G11" i="5"/>
  <c r="F11" i="5"/>
  <c r="H13" i="5"/>
  <c r="G13" i="5"/>
  <c r="I7" i="5" l="1"/>
  <c r="J8" i="5"/>
  <c r="J7" i="5" s="1"/>
  <c r="I11" i="5"/>
  <c r="J12" i="5"/>
  <c r="J11" i="5" s="1"/>
  <c r="I13" i="5"/>
  <c r="J14" i="5"/>
  <c r="J13" i="5" s="1"/>
  <c r="F5" i="5"/>
  <c r="I10" i="5"/>
  <c r="G5" i="5"/>
  <c r="H5" i="5"/>
  <c r="I9" i="5" l="1"/>
  <c r="I6" i="5" s="1"/>
  <c r="I5" i="5" s="1"/>
  <c r="J10" i="5"/>
  <c r="J9" i="5" s="1"/>
  <c r="J6" i="5" s="1"/>
  <c r="J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F8" authorId="0" shapeId="0" xr:uid="{A6C39130-1F91-46E9-A06C-F0026A36F462}">
      <text>
        <r>
          <rPr>
            <b/>
            <sz val="9"/>
            <color indexed="81"/>
            <rFont val="Tahoma"/>
            <family val="2"/>
          </rPr>
          <t>Server:</t>
        </r>
        <r>
          <rPr>
            <sz val="9"/>
            <color indexed="81"/>
            <rFont val="Tahoma"/>
            <family val="2"/>
          </rPr>
          <t xml:space="preserve">
6231 6311</t>
        </r>
      </text>
    </comment>
    <comment ref="F10" authorId="0" shapeId="0" xr:uid="{0DDFC1C0-7ADB-4DA2-9918-3E18363EC002}">
      <text>
        <r>
          <rPr>
            <b/>
            <sz val="9"/>
            <color indexed="81"/>
            <rFont val="Tahoma"/>
            <family val="2"/>
          </rPr>
          <t>Server:</t>
        </r>
        <r>
          <rPr>
            <sz val="9"/>
            <color indexed="81"/>
            <rFont val="Tahoma"/>
            <family val="2"/>
          </rPr>
          <t xml:space="preserve">
3111 3921</t>
        </r>
      </text>
    </comment>
    <comment ref="F12" authorId="0" shapeId="0" xr:uid="{AF458B3B-EBA5-431E-8C36-82B9E151ED30}">
      <text>
        <r>
          <rPr>
            <b/>
            <sz val="9"/>
            <color indexed="81"/>
            <rFont val="Tahoma"/>
            <family val="2"/>
          </rPr>
          <t>Server:</t>
        </r>
        <r>
          <rPr>
            <sz val="9"/>
            <color indexed="81"/>
            <rFont val="Tahoma"/>
            <family val="2"/>
          </rPr>
          <t xml:space="preserve">
3581</t>
        </r>
      </text>
    </comment>
    <comment ref="F14" authorId="0" shapeId="0" xr:uid="{787200CB-3B16-4233-B913-7517A66C9FBF}">
      <text>
        <r>
          <rPr>
            <b/>
            <sz val="9"/>
            <color indexed="81"/>
            <rFont val="Tahoma"/>
            <family val="2"/>
          </rPr>
          <t>Server:</t>
        </r>
        <r>
          <rPr>
            <sz val="9"/>
            <color indexed="81"/>
            <rFont val="Tahoma"/>
            <family val="2"/>
          </rPr>
          <t xml:space="preserve">
1131 1132</t>
        </r>
      </text>
    </comment>
  </commentList>
</comments>
</file>

<file path=xl/sharedStrings.xml><?xml version="1.0" encoding="utf-8"?>
<sst xmlns="http://schemas.openxmlformats.org/spreadsheetml/2006/main" count="217" uniqueCount="150">
  <si>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</si>
  <si>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</si>
  <si>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</si>
  <si>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</si>
  <si>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</si>
  <si>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</si>
  <si>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</si>
  <si>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</si>
  <si>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</si>
  <si>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</si>
  <si>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</si>
  <si>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</si>
  <si>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</si>
  <si>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</si>
  <si>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</si>
  <si>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</si>
  <si>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</si>
  <si>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</si>
  <si>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</si>
  <si>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</si>
  <si>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</si>
  <si>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</si>
  <si>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</si>
  <si>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</si>
  <si>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</si>
  <si>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</si>
  <si>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</si>
  <si>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</si>
  <si>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</si>
  <si>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</si>
  <si>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</si>
  <si>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</si>
  <si>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</si>
  <si>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</si>
  <si>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</si>
  <si>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</si>
  <si>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</si>
  <si>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</si>
  <si>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</si>
  <si>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</si>
  <si>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</si>
  <si>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</si>
  <si>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</si>
  <si>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</si>
  <si>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</si>
  <si>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</si>
  <si>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</si>
  <si>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</si>
  <si>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</si>
  <si>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</si>
  <si>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</si>
  <si>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</si>
  <si>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</si>
  <si>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</si>
  <si>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</si>
  <si>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</si>
  <si>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</si>
  <si>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</si>
  <si>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</si>
  <si>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</si>
  <si>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</si>
  <si>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</si>
  <si>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</si>
  <si>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</si>
  <si>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</si>
  <si>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</si>
  <si>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</si>
  <si>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</si>
  <si>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</si>
  <si>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</si>
  <si>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</si>
  <si>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</si>
  <si>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</si>
  <si>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</si>
  <si>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</si>
  <si>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</si>
  <si>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</si>
  <si>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</si>
  <si>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</si>
  <si>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</si>
  <si>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</si>
  <si>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</si>
  <si>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</si>
  <si>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</si>
  <si>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</si>
  <si>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</si>
  <si>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</si>
  <si>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Contribuir al eficiente manejo del agua potable, mediante un sistema de distribución que garantice su abasto</t>
  </si>
  <si>
    <t>2.2.3</t>
  </si>
  <si>
    <t>Dirección General del SMAPAM</t>
  </si>
  <si>
    <t>Si</t>
  </si>
  <si>
    <t>Fin</t>
  </si>
  <si>
    <t>((A / B) - 1) * 100</t>
  </si>
  <si>
    <t>Los habitantes de la cabecera municipal, cuentan con suministro de agua potable</t>
  </si>
  <si>
    <t>Propòsito</t>
  </si>
  <si>
    <t>Cobertura de suministro</t>
  </si>
  <si>
    <t>(A / B) * 100</t>
  </si>
  <si>
    <t>A= total de tomas con servicio de agua potable;                                                                                                          B= total de tomas ubicadas en la cabecera municipal</t>
  </si>
  <si>
    <t>tomas</t>
  </si>
  <si>
    <t>P</t>
  </si>
  <si>
    <t>P0001</t>
  </si>
  <si>
    <t>Componente (1)</t>
  </si>
  <si>
    <t>Mantenimiento a redes de distribución y descarga</t>
  </si>
  <si>
    <t>A</t>
  </si>
  <si>
    <t>A= número de metros lineales</t>
  </si>
  <si>
    <t>metro lineal</t>
  </si>
  <si>
    <t>Actividad (1.1)</t>
  </si>
  <si>
    <t>Tomas de agua irregulares</t>
  </si>
  <si>
    <t>A= número de tomas irregulares identificadas año actual</t>
  </si>
  <si>
    <t>tomas irregulares</t>
  </si>
  <si>
    <t>P0002</t>
  </si>
  <si>
    <t>Componente (2)</t>
  </si>
  <si>
    <t>Nivel de producción</t>
  </si>
  <si>
    <t>metro cúbico</t>
  </si>
  <si>
    <t>Actividad (2.1)</t>
  </si>
  <si>
    <t>Eficientización de pozos</t>
  </si>
  <si>
    <t>A= consumo kwh de energía eléctrica año actual;                                                                                                        B= consumo kwh de energía eléctrica año anterior</t>
  </si>
  <si>
    <t>kilo watt hora</t>
  </si>
  <si>
    <t>P0003</t>
  </si>
  <si>
    <t>Componente (3)</t>
  </si>
  <si>
    <t>Agua residual tratada</t>
  </si>
  <si>
    <t>A= volumen m3 de agua residual tratada;                                                                                                                          B= volumen m3 de agua suministrada a cabecera municipal</t>
  </si>
  <si>
    <t>Actividad (3.1)</t>
  </si>
  <si>
    <t>Agua saneada reutilizada</t>
  </si>
  <si>
    <t>A= volumen m3 de agua residual saneada reutilizada</t>
  </si>
  <si>
    <t>P0004</t>
  </si>
  <si>
    <t>Componente (4)</t>
  </si>
  <si>
    <t>Índice de atención, a solicitud de contrato</t>
  </si>
  <si>
    <t>A / B</t>
  </si>
  <si>
    <t>A= número de días en atención a solicitudes;                                                                                                                 B= número de solicitudes</t>
  </si>
  <si>
    <t>Actividad (4.1)</t>
  </si>
  <si>
    <t>Variación de cartera vencida</t>
  </si>
  <si>
    <t>moneda nacional</t>
  </si>
  <si>
    <t>E0021</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</si>
  <si>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</si>
  <si>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</si>
  <si>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</si>
  <si>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</si>
  <si>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</si>
  <si>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</si>
  <si>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</si>
  <si>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</si>
  <si>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Índice de atención a ordenes generadas</t>
  </si>
  <si>
    <t>Propósito</t>
  </si>
  <si>
    <t>A= número de ordenes antendidas durante año actual;                                                                                                      B= número de ordenes generadas durante año actual</t>
  </si>
  <si>
    <t>A= volumen m3 de agua producida;                                                                                                                              B= volumen m3 de agua cencesionada</t>
  </si>
  <si>
    <t>A= importe de la cartera vencida al cierre del año actual;                                                                                          B= importe de la cartera vencida al cierre del año anterior</t>
  </si>
  <si>
    <t>ordenes</t>
  </si>
  <si>
    <t>dias de atención a solicitudes</t>
  </si>
  <si>
    <t>Sistema Municipal de Agua Potable y Alcantarillado de Moroleón
Indicadores de Resultados
Del 1 de enero al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</si>
</sst>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9" fontId="13" fillId="0" borderId="0" applyFont="0" applyFill="0" applyBorder="0" applyAlignment="0" applyProtection="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43" fontId="0" fillId="0" borderId="0" xfId="17" applyFont="1" applyAlignment="1" applyProtection="1">
      <alignment horizontal="center" vertical="center" wrapText="1"/>
      <protection locked="0"/>
    </xf>
    <xf numFmtId="0" fontId="0" fillId="0" borderId="0" xfId="0" quotePrefix="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pplyProtection="1">
      <alignment vertical="center" wrapText="1"/>
      <protection locked="0"/>
    </xf>
    <xf numFmtId="10" fontId="0" fillId="0" borderId="0" xfId="18" applyNumberFormat="1" applyFont="1" applyAlignment="1" applyProtection="1">
      <alignment vertical="center" wrapText="1"/>
      <protection locked="0"/>
    </xf>
    <xf numFmtId="0" fontId="0" fillId="0" borderId="7"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7" xfId="0" applyBorder="1" applyAlignment="1">
      <alignment vertical="center" wrapText="1"/>
    </xf>
    <xf numFmtId="0" fontId="0" fillId="0" borderId="7" xfId="0" applyBorder="1" applyAlignment="1" applyProtection="1">
      <alignment vertical="center" wrapText="1"/>
      <protection locked="0"/>
    </xf>
    <xf numFmtId="43" fontId="0" fillId="0" borderId="7" xfId="17" applyFont="1" applyBorder="1" applyAlignment="1" applyProtection="1">
      <alignment horizontal="center" vertical="center" wrapText="1"/>
      <protection locked="0"/>
    </xf>
    <xf numFmtId="0" fontId="0" fillId="0" borderId="7" xfId="0" quotePrefix="1" applyBorder="1" applyAlignment="1" applyProtection="1">
      <alignment horizontal="justify" vertical="center" wrapText="1"/>
      <protection locked="0"/>
    </xf>
    <xf numFmtId="0" fontId="10" fillId="0" borderId="7" xfId="0" applyFont="1" applyBorder="1" applyAlignment="1">
      <alignment horizontal="justify" vertical="center" wrapText="1"/>
    </xf>
    <xf numFmtId="9" fontId="0" fillId="0" borderId="7" xfId="0" applyNumberFormat="1" applyBorder="1" applyAlignment="1" applyProtection="1">
      <alignment vertical="center" wrapText="1"/>
      <protection locked="0"/>
    </xf>
    <xf numFmtId="10" fontId="0" fillId="0" borderId="7" xfId="18" applyNumberFormat="1" applyFont="1" applyBorder="1" applyAlignment="1" applyProtection="1">
      <alignment vertical="center" wrapText="1"/>
      <protection locked="0"/>
    </xf>
    <xf numFmtId="43" fontId="0" fillId="0" borderId="0" xfId="0" applyNumberFormat="1" applyFont="1" applyAlignment="1" applyProtection="1">
      <alignment horizontal="center" vertical="top"/>
      <protection locked="0"/>
    </xf>
    <xf numFmtId="4" fontId="0" fillId="0" borderId="0" xfId="0" applyNumberFormat="1" applyAlignment="1" applyProtection="1">
      <alignment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A4" workbookViewId="0">
      <selection activeCell="A5" sqref="A5"/>
    </sheetView>
  </sheetViews>
  <sheetFormatPr baseColWidth="10" defaultRowHeight="11.25" x14ac:dyDescent="0.2"/>
  <cols>
    <col min="1" max="1" width="13.83203125" style="3" customWidth="1"/>
    <col min="2" max="2" width="15.5" style="2" bestFit="1" customWidth="1"/>
    <col min="3" max="3" width="20.83203125" style="2" customWidth="1"/>
    <col min="4" max="4" width="25.83203125" style="2" customWidth="1"/>
    <col min="5" max="5" width="17.83203125" style="2" customWidth="1"/>
    <col min="6" max="12" width="17" style="2" customWidth="1"/>
    <col min="13" max="14" width="20.83203125" style="2" customWidth="1"/>
    <col min="15" max="15" width="14.1640625" style="2" customWidth="1"/>
    <col min="16" max="17" width="20.832031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149</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67.5" x14ac:dyDescent="0.2">
      <c r="A5" s="44" t="s">
        <v>86</v>
      </c>
      <c r="B5" s="45" t="s">
        <v>133</v>
      </c>
      <c r="C5" s="46" t="s">
        <v>87</v>
      </c>
      <c r="D5" s="44" t="s">
        <v>88</v>
      </c>
      <c r="E5" s="47" t="s">
        <v>89</v>
      </c>
      <c r="F5" s="48">
        <f>+F6</f>
        <v>19841801</v>
      </c>
      <c r="G5" s="48">
        <f t="shared" ref="G5:J5" si="0">+G6</f>
        <v>28684735</v>
      </c>
      <c r="H5" s="48">
        <f t="shared" si="0"/>
        <v>11418665.030000001</v>
      </c>
      <c r="I5" s="48">
        <f t="shared" si="0"/>
        <v>11418665.030000001</v>
      </c>
      <c r="J5" s="48">
        <f t="shared" si="0"/>
        <v>11418665.030000001</v>
      </c>
      <c r="K5" s="46" t="s">
        <v>90</v>
      </c>
      <c r="L5" s="46" t="s">
        <v>91</v>
      </c>
      <c r="M5" s="46" t="s">
        <v>87</v>
      </c>
      <c r="N5" s="46" t="s">
        <v>142</v>
      </c>
      <c r="O5" s="46" t="s">
        <v>91</v>
      </c>
      <c r="P5" s="49" t="s">
        <v>96</v>
      </c>
      <c r="Q5" s="50" t="s">
        <v>144</v>
      </c>
      <c r="R5" s="51">
        <v>1</v>
      </c>
      <c r="S5" s="51">
        <v>1</v>
      </c>
      <c r="T5" s="52">
        <f>+U5/V5</f>
        <v>0.9701302378255946</v>
      </c>
      <c r="U5" s="47">
        <v>6853</v>
      </c>
      <c r="V5" s="47">
        <v>7064</v>
      </c>
      <c r="W5" s="46" t="s">
        <v>147</v>
      </c>
    </row>
    <row r="6" spans="1:23" ht="67.5" x14ac:dyDescent="0.2">
      <c r="A6" s="44" t="s">
        <v>86</v>
      </c>
      <c r="B6" s="45" t="s">
        <v>133</v>
      </c>
      <c r="C6" s="46" t="s">
        <v>93</v>
      </c>
      <c r="D6" s="44" t="s">
        <v>88</v>
      </c>
      <c r="E6" s="47" t="s">
        <v>89</v>
      </c>
      <c r="F6" s="48">
        <f>+F15-F7-F9-F11-F13</f>
        <v>19841801</v>
      </c>
      <c r="G6" s="48">
        <f>+G15-G7-G9-G11-G13</f>
        <v>28684735</v>
      </c>
      <c r="H6" s="48">
        <f>+H15-H7-H9-H11-H13</f>
        <v>11418665.030000001</v>
      </c>
      <c r="I6" s="48">
        <f t="shared" ref="I6:J6" si="1">+I15-I7-I9-I11-I13</f>
        <v>11418665.030000001</v>
      </c>
      <c r="J6" s="48">
        <f t="shared" si="1"/>
        <v>11418665.030000001</v>
      </c>
      <c r="K6" s="46" t="s">
        <v>90</v>
      </c>
      <c r="L6" s="46" t="s">
        <v>94</v>
      </c>
      <c r="M6" s="46" t="s">
        <v>93</v>
      </c>
      <c r="N6" s="46" t="s">
        <v>95</v>
      </c>
      <c r="O6" s="46" t="s">
        <v>143</v>
      </c>
      <c r="P6" s="49" t="s">
        <v>96</v>
      </c>
      <c r="Q6" s="50" t="s">
        <v>97</v>
      </c>
      <c r="R6" s="51">
        <v>0.93</v>
      </c>
      <c r="S6" s="51">
        <v>0.93</v>
      </c>
      <c r="T6" s="52">
        <f>+U6/V6</f>
        <v>0.9286471746705045</v>
      </c>
      <c r="U6" s="47">
        <v>18390</v>
      </c>
      <c r="V6" s="47">
        <v>19803</v>
      </c>
      <c r="W6" s="46" t="s">
        <v>98</v>
      </c>
    </row>
    <row r="7" spans="1:23" ht="56.25" x14ac:dyDescent="0.2">
      <c r="A7" s="44" t="s">
        <v>99</v>
      </c>
      <c r="B7" s="45" t="s">
        <v>100</v>
      </c>
      <c r="C7" s="46" t="s">
        <v>134</v>
      </c>
      <c r="D7" s="44" t="s">
        <v>88</v>
      </c>
      <c r="E7" s="47" t="s">
        <v>89</v>
      </c>
      <c r="F7" s="48">
        <f>+F8</f>
        <v>5159489</v>
      </c>
      <c r="G7" s="48">
        <f t="shared" ref="G7:J7" si="2">+G8</f>
        <v>41965001</v>
      </c>
      <c r="H7" s="48">
        <f t="shared" si="2"/>
        <v>15672956.880000001</v>
      </c>
      <c r="I7" s="48">
        <f t="shared" si="2"/>
        <v>15672956.880000001</v>
      </c>
      <c r="J7" s="48">
        <f t="shared" si="2"/>
        <v>15672956.880000001</v>
      </c>
      <c r="K7" s="46" t="s">
        <v>90</v>
      </c>
      <c r="L7" s="46" t="s">
        <v>101</v>
      </c>
      <c r="M7" s="46" t="s">
        <v>134</v>
      </c>
      <c r="N7" s="46" t="s">
        <v>102</v>
      </c>
      <c r="O7" s="46" t="s">
        <v>101</v>
      </c>
      <c r="P7" s="50" t="s">
        <v>103</v>
      </c>
      <c r="Q7" s="50" t="s">
        <v>104</v>
      </c>
      <c r="R7" s="47">
        <v>3629</v>
      </c>
      <c r="S7" s="47">
        <v>3629</v>
      </c>
      <c r="T7" s="47">
        <f>+U7</f>
        <v>0</v>
      </c>
      <c r="U7" s="47">
        <v>0</v>
      </c>
      <c r="V7" s="47">
        <v>0</v>
      </c>
      <c r="W7" s="46" t="s">
        <v>105</v>
      </c>
    </row>
    <row r="8" spans="1:23" ht="33.75" x14ac:dyDescent="0.2">
      <c r="A8" s="44" t="s">
        <v>99</v>
      </c>
      <c r="B8" s="45" t="s">
        <v>100</v>
      </c>
      <c r="C8" s="46" t="s">
        <v>135</v>
      </c>
      <c r="D8" s="44" t="s">
        <v>88</v>
      </c>
      <c r="E8" s="47" t="s">
        <v>89</v>
      </c>
      <c r="F8" s="48">
        <f>5159488+1</f>
        <v>5159489</v>
      </c>
      <c r="G8" s="48">
        <f>31490000+2500000+4225000+3750001</f>
        <v>41965001</v>
      </c>
      <c r="H8" s="48">
        <f>15535407.9+137548.98</f>
        <v>15672956.880000001</v>
      </c>
      <c r="I8" s="48">
        <f>+H8</f>
        <v>15672956.880000001</v>
      </c>
      <c r="J8" s="48">
        <f>+I8</f>
        <v>15672956.880000001</v>
      </c>
      <c r="K8" s="46" t="s">
        <v>90</v>
      </c>
      <c r="L8" s="46" t="s">
        <v>106</v>
      </c>
      <c r="M8" s="46" t="s">
        <v>135</v>
      </c>
      <c r="N8" s="46" t="s">
        <v>107</v>
      </c>
      <c r="O8" s="46" t="s">
        <v>106</v>
      </c>
      <c r="P8" s="50" t="s">
        <v>103</v>
      </c>
      <c r="Q8" s="50" t="s">
        <v>108</v>
      </c>
      <c r="R8" s="47">
        <v>10</v>
      </c>
      <c r="S8" s="47">
        <v>10</v>
      </c>
      <c r="T8" s="47">
        <f>+U8</f>
        <v>0</v>
      </c>
      <c r="U8" s="47">
        <v>0</v>
      </c>
      <c r="V8" s="47">
        <v>0</v>
      </c>
      <c r="W8" s="46" t="s">
        <v>109</v>
      </c>
    </row>
    <row r="9" spans="1:23" ht="45" x14ac:dyDescent="0.2">
      <c r="A9" s="44" t="s">
        <v>99</v>
      </c>
      <c r="B9" s="45" t="s">
        <v>110</v>
      </c>
      <c r="C9" s="46" t="s">
        <v>136</v>
      </c>
      <c r="D9" s="44" t="s">
        <v>88</v>
      </c>
      <c r="E9" s="47" t="s">
        <v>89</v>
      </c>
      <c r="F9" s="48">
        <f>+F10</f>
        <v>13971452</v>
      </c>
      <c r="G9" s="48">
        <f t="shared" ref="G9:J9" si="3">+G10</f>
        <v>15111452</v>
      </c>
      <c r="H9" s="48">
        <f t="shared" si="3"/>
        <v>10044499.84</v>
      </c>
      <c r="I9" s="48">
        <f t="shared" si="3"/>
        <v>10044499.84</v>
      </c>
      <c r="J9" s="48">
        <f t="shared" si="3"/>
        <v>10044499.84</v>
      </c>
      <c r="K9" s="46" t="s">
        <v>90</v>
      </c>
      <c r="L9" s="46" t="s">
        <v>111</v>
      </c>
      <c r="M9" s="46" t="s">
        <v>136</v>
      </c>
      <c r="N9" s="46" t="s">
        <v>112</v>
      </c>
      <c r="O9" s="46" t="s">
        <v>111</v>
      </c>
      <c r="P9" s="49" t="s">
        <v>96</v>
      </c>
      <c r="Q9" s="50" t="s">
        <v>145</v>
      </c>
      <c r="R9" s="51">
        <v>0.85</v>
      </c>
      <c r="S9" s="51">
        <v>0.85</v>
      </c>
      <c r="T9" s="52">
        <f>+U9/V9</f>
        <v>0.79228970074734151</v>
      </c>
      <c r="U9" s="47">
        <v>3507391</v>
      </c>
      <c r="V9" s="47">
        <v>4426904.7</v>
      </c>
      <c r="W9" s="46" t="s">
        <v>113</v>
      </c>
    </row>
    <row r="10" spans="1:23" ht="67.5" x14ac:dyDescent="0.2">
      <c r="A10" s="44" t="s">
        <v>99</v>
      </c>
      <c r="B10" s="45" t="s">
        <v>110</v>
      </c>
      <c r="C10" s="46" t="s">
        <v>137</v>
      </c>
      <c r="D10" s="44" t="s">
        <v>88</v>
      </c>
      <c r="E10" s="47" t="s">
        <v>89</v>
      </c>
      <c r="F10" s="48">
        <f>3239468+10731984</f>
        <v>13971452</v>
      </c>
      <c r="G10" s="48">
        <f>3239468+11110914+761070</f>
        <v>15111452</v>
      </c>
      <c r="H10" s="48">
        <f>2059134.78+7985365.06</f>
        <v>10044499.84</v>
      </c>
      <c r="I10" s="48">
        <f>+H10</f>
        <v>10044499.84</v>
      </c>
      <c r="J10" s="48">
        <f>+I10</f>
        <v>10044499.84</v>
      </c>
      <c r="K10" s="46" t="s">
        <v>90</v>
      </c>
      <c r="L10" s="46" t="s">
        <v>114</v>
      </c>
      <c r="M10" s="46" t="s">
        <v>137</v>
      </c>
      <c r="N10" s="46" t="s">
        <v>115</v>
      </c>
      <c r="O10" s="46" t="s">
        <v>114</v>
      </c>
      <c r="P10" s="49" t="s">
        <v>92</v>
      </c>
      <c r="Q10" s="50" t="s">
        <v>116</v>
      </c>
      <c r="R10" s="51">
        <v>0.01</v>
      </c>
      <c r="S10" s="51">
        <v>0.01</v>
      </c>
      <c r="T10" s="52">
        <f>(+U10/V10)-1</f>
        <v>5.3078669299494674E-2</v>
      </c>
      <c r="U10" s="47">
        <v>3777945</v>
      </c>
      <c r="V10" s="47">
        <v>3587524</v>
      </c>
      <c r="W10" s="46" t="s">
        <v>117</v>
      </c>
    </row>
    <row r="11" spans="1:23" ht="56.25" x14ac:dyDescent="0.2">
      <c r="A11" s="44" t="s">
        <v>99</v>
      </c>
      <c r="B11" s="45" t="s">
        <v>118</v>
      </c>
      <c r="C11" s="46" t="s">
        <v>138</v>
      </c>
      <c r="D11" s="44" t="s">
        <v>88</v>
      </c>
      <c r="E11" s="47" t="s">
        <v>89</v>
      </c>
      <c r="F11" s="48">
        <f>+F12</f>
        <v>2064408</v>
      </c>
      <c r="G11" s="48">
        <f t="shared" ref="G11:J11" si="4">+G12</f>
        <v>2064408</v>
      </c>
      <c r="H11" s="48">
        <f t="shared" si="4"/>
        <v>1384648.56</v>
      </c>
      <c r="I11" s="48">
        <f t="shared" si="4"/>
        <v>1384648.56</v>
      </c>
      <c r="J11" s="48">
        <f t="shared" si="4"/>
        <v>1384648.56</v>
      </c>
      <c r="K11" s="46" t="s">
        <v>90</v>
      </c>
      <c r="L11" s="46" t="s">
        <v>119</v>
      </c>
      <c r="M11" s="46" t="s">
        <v>138</v>
      </c>
      <c r="N11" s="46" t="s">
        <v>120</v>
      </c>
      <c r="O11" s="46" t="s">
        <v>119</v>
      </c>
      <c r="P11" s="49" t="s">
        <v>96</v>
      </c>
      <c r="Q11" s="50" t="s">
        <v>121</v>
      </c>
      <c r="R11" s="51">
        <v>0.67500000000000004</v>
      </c>
      <c r="S11" s="51">
        <v>0.68</v>
      </c>
      <c r="T11" s="52">
        <f>+U11/V11</f>
        <v>0.6861824214749852</v>
      </c>
      <c r="U11" s="47">
        <v>1888406</v>
      </c>
      <c r="V11" s="47">
        <v>2752046.6</v>
      </c>
      <c r="W11" s="46" t="s">
        <v>113</v>
      </c>
    </row>
    <row r="12" spans="1:23" ht="45" x14ac:dyDescent="0.2">
      <c r="A12" s="44" t="s">
        <v>99</v>
      </c>
      <c r="B12" s="45" t="s">
        <v>118</v>
      </c>
      <c r="C12" s="46" t="s">
        <v>139</v>
      </c>
      <c r="D12" s="44" t="s">
        <v>88</v>
      </c>
      <c r="E12" s="47" t="s">
        <v>89</v>
      </c>
      <c r="F12" s="48">
        <v>2064408</v>
      </c>
      <c r="G12" s="48">
        <v>2064408</v>
      </c>
      <c r="H12" s="48">
        <v>1384648.56</v>
      </c>
      <c r="I12" s="48">
        <f>+H12</f>
        <v>1384648.56</v>
      </c>
      <c r="J12" s="48">
        <f>+I12</f>
        <v>1384648.56</v>
      </c>
      <c r="K12" s="46" t="s">
        <v>90</v>
      </c>
      <c r="L12" s="46" t="s">
        <v>122</v>
      </c>
      <c r="M12" s="46" t="s">
        <v>139</v>
      </c>
      <c r="N12" s="46" t="s">
        <v>123</v>
      </c>
      <c r="O12" s="46" t="s">
        <v>122</v>
      </c>
      <c r="P12" s="50" t="s">
        <v>103</v>
      </c>
      <c r="Q12" s="50" t="s">
        <v>124</v>
      </c>
      <c r="R12" s="47">
        <v>15000</v>
      </c>
      <c r="S12" s="47">
        <v>15000</v>
      </c>
      <c r="T12" s="47">
        <f>+U12</f>
        <v>6350</v>
      </c>
      <c r="U12" s="47">
        <v>6350</v>
      </c>
      <c r="V12" s="47">
        <v>0</v>
      </c>
      <c r="W12" s="46" t="s">
        <v>113</v>
      </c>
    </row>
    <row r="13" spans="1:23" ht="45" x14ac:dyDescent="0.2">
      <c r="A13" s="44" t="s">
        <v>99</v>
      </c>
      <c r="B13" s="45" t="s">
        <v>125</v>
      </c>
      <c r="C13" s="46" t="s">
        <v>140</v>
      </c>
      <c r="D13" s="44" t="s">
        <v>88</v>
      </c>
      <c r="E13" s="47" t="s">
        <v>89</v>
      </c>
      <c r="F13" s="48">
        <f>+F14</f>
        <v>11009964</v>
      </c>
      <c r="G13" s="48">
        <f t="shared" ref="G13:J13" si="5">+G14</f>
        <v>11009964</v>
      </c>
      <c r="H13" s="48">
        <f t="shared" si="5"/>
        <v>7614441.6799999997</v>
      </c>
      <c r="I13" s="48">
        <f t="shared" si="5"/>
        <v>7614441.6799999997</v>
      </c>
      <c r="J13" s="48">
        <f t="shared" si="5"/>
        <v>7614441.6799999997</v>
      </c>
      <c r="K13" s="46" t="s">
        <v>90</v>
      </c>
      <c r="L13" s="46" t="s">
        <v>126</v>
      </c>
      <c r="M13" s="46" t="s">
        <v>140</v>
      </c>
      <c r="N13" s="46" t="s">
        <v>127</v>
      </c>
      <c r="O13" s="46" t="s">
        <v>126</v>
      </c>
      <c r="P13" s="50" t="s">
        <v>128</v>
      </c>
      <c r="Q13" s="50" t="s">
        <v>129</v>
      </c>
      <c r="R13" s="47">
        <v>4</v>
      </c>
      <c r="S13" s="47">
        <v>4</v>
      </c>
      <c r="T13" s="63">
        <f>+U13/V13</f>
        <v>3.459016393442623</v>
      </c>
      <c r="U13" s="47">
        <v>211</v>
      </c>
      <c r="V13" s="47">
        <v>61</v>
      </c>
      <c r="W13" s="46" t="s">
        <v>148</v>
      </c>
    </row>
    <row r="14" spans="1:23" ht="76.5" x14ac:dyDescent="0.2">
      <c r="A14" s="53" t="s">
        <v>99</v>
      </c>
      <c r="B14" s="54" t="s">
        <v>125</v>
      </c>
      <c r="C14" s="55" t="s">
        <v>141</v>
      </c>
      <c r="D14" s="53" t="s">
        <v>88</v>
      </c>
      <c r="E14" s="56" t="s">
        <v>89</v>
      </c>
      <c r="F14" s="57">
        <f>9585264+1424700</f>
        <v>11009964</v>
      </c>
      <c r="G14" s="57">
        <f>9585264+1424700</f>
        <v>11009964</v>
      </c>
      <c r="H14" s="57">
        <v>7614441.6799999997</v>
      </c>
      <c r="I14" s="57">
        <f>+H14</f>
        <v>7614441.6799999997</v>
      </c>
      <c r="J14" s="57">
        <f>+I14</f>
        <v>7614441.6799999997</v>
      </c>
      <c r="K14" s="55" t="s">
        <v>90</v>
      </c>
      <c r="L14" s="55" t="s">
        <v>130</v>
      </c>
      <c r="M14" s="55" t="s">
        <v>141</v>
      </c>
      <c r="N14" s="55" t="s">
        <v>131</v>
      </c>
      <c r="O14" s="55" t="s">
        <v>130</v>
      </c>
      <c r="P14" s="58" t="s">
        <v>92</v>
      </c>
      <c r="Q14" s="59" t="s">
        <v>146</v>
      </c>
      <c r="R14" s="60">
        <v>0.06</v>
      </c>
      <c r="S14" s="60">
        <v>0.06</v>
      </c>
      <c r="T14" s="61">
        <f>(+U14/V14)-1</f>
        <v>0.18848751827121224</v>
      </c>
      <c r="U14" s="56">
        <v>7798200.0599999996</v>
      </c>
      <c r="V14" s="56">
        <v>6561448.8499999996</v>
      </c>
      <c r="W14" s="55" t="s">
        <v>132</v>
      </c>
    </row>
    <row r="15" spans="1:23" x14ac:dyDescent="0.2">
      <c r="A15" s="17"/>
      <c r="B15" s="18"/>
      <c r="C15" s="19"/>
      <c r="D15" s="19"/>
      <c r="E15" s="18"/>
      <c r="F15" s="62">
        <v>52047114</v>
      </c>
      <c r="G15" s="62">
        <v>98835560</v>
      </c>
      <c r="H15" s="62">
        <v>46135211.990000002</v>
      </c>
      <c r="I15" s="62">
        <f>+H15</f>
        <v>46135211.990000002</v>
      </c>
      <c r="J15" s="62">
        <f>+I15</f>
        <v>46135211.990000002</v>
      </c>
      <c r="K15" s="3"/>
      <c r="L15" s="3"/>
      <c r="M15" s="3"/>
      <c r="N15" s="3"/>
      <c r="O15" s="3"/>
      <c r="P15" s="16"/>
      <c r="Q15" s="16"/>
    </row>
    <row r="16" spans="1:23" x14ac:dyDescent="0.2">
      <c r="A16" s="17"/>
      <c r="B16" s="18"/>
      <c r="C16" s="19"/>
      <c r="D16" s="19"/>
      <c r="E16" s="18"/>
      <c r="F16" s="18"/>
      <c r="G16" s="18"/>
      <c r="H16" s="18"/>
      <c r="I16" s="18"/>
      <c r="J16" s="18"/>
      <c r="K16" s="3"/>
      <c r="L16" s="3"/>
      <c r="M16" s="3"/>
      <c r="N16" s="3"/>
      <c r="O16" s="3"/>
      <c r="P16" s="16"/>
      <c r="Q16" s="16"/>
    </row>
    <row r="17" spans="1:17" x14ac:dyDescent="0.2">
      <c r="A17" s="17"/>
      <c r="B17" s="18"/>
      <c r="C17" s="19"/>
      <c r="D17" s="19"/>
      <c r="E17" s="18"/>
      <c r="F17" s="18"/>
      <c r="G17" s="18"/>
      <c r="H17" s="18"/>
      <c r="I17" s="18"/>
      <c r="J17" s="18"/>
      <c r="K17" s="3"/>
      <c r="L17" s="3"/>
      <c r="M17" s="3"/>
      <c r="N17" s="3"/>
      <c r="O17" s="3"/>
      <c r="P17" s="16"/>
      <c r="Q17" s="16"/>
    </row>
    <row r="18" spans="1:17" x14ac:dyDescent="0.2">
      <c r="A18" s="17"/>
      <c r="B18" s="18"/>
      <c r="C18" s="19"/>
      <c r="D18" s="19"/>
      <c r="E18" s="18"/>
      <c r="F18" s="18"/>
      <c r="G18" s="18"/>
      <c r="H18" s="18"/>
      <c r="I18" s="18"/>
      <c r="J18" s="18"/>
      <c r="K18" s="3"/>
      <c r="L18" s="3"/>
      <c r="M18" s="3"/>
      <c r="N18" s="3"/>
      <c r="O18" s="3"/>
      <c r="P18" s="16"/>
      <c r="Q18" s="1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 right="0.11811023622047245" top="0.74803149606299213" bottom="0.74803149606299213" header="0.31496062992125984" footer="0.31496062992125984"/>
  <pageSetup paperSize="5" scale="5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2022-10-17T16:10:15Z</cp:lastPrinted>
  <dcterms:created xsi:type="dcterms:W3CDTF">2014-10-22T05:35:08Z</dcterms:created>
  <dcterms:modified xsi:type="dcterms:W3CDTF">2022-10-17T16:10:16Z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