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Server\Documents\2022\OFS\2201-AWA-MMOR\"/>
    </mc:Choice>
  </mc:AlternateContent>
  <xr:revisionPtr revIDLastSave="0" documentId="8_{7A8FB764-B0DA-4AF0-AB2E-D0FDE7021FA3}" xr6:coauthVersionLast="45" xr6:coauthVersionMax="45" xr10:uidLastSave="{00000000-0000-0000-0000-000000000000}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-120" yWindow="-120" windowWidth="29040" windowHeight="15840" tabRatio="926" xr2:uid="{00000000-000D-0000-FFFF-FFFF00000000}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2" l="1"/>
  <c r="B18" i="6"/>
  <c r="C18" i="6"/>
  <c r="D18" i="6"/>
  <c r="E18" i="6"/>
  <c r="F18" i="6"/>
  <c r="G18" i="6"/>
  <c r="B8" i="4"/>
  <c r="B21" i="4"/>
  <c r="B23" i="4"/>
  <c r="B75" i="5"/>
  <c r="B9" i="1"/>
  <c r="C9" i="1"/>
  <c r="C17" i="1"/>
  <c r="C25" i="1"/>
  <c r="C47" i="1"/>
  <c r="B17" i="1"/>
  <c r="B25" i="1"/>
  <c r="B47" i="1"/>
  <c r="G137" i="6"/>
  <c r="C137" i="6"/>
  <c r="D137" i="6"/>
  <c r="E137" i="6"/>
  <c r="F137" i="6"/>
  <c r="B137" i="6"/>
  <c r="C62" i="6"/>
  <c r="D62" i="6"/>
  <c r="E62" i="6"/>
  <c r="F62" i="6"/>
  <c r="G62" i="6"/>
  <c r="B62" i="6"/>
  <c r="B8" i="10"/>
  <c r="C6" i="23"/>
  <c r="H25" i="23"/>
  <c r="G25" i="23"/>
  <c r="F25" i="23"/>
  <c r="E25" i="23"/>
  <c r="D25" i="23"/>
  <c r="C7" i="23"/>
  <c r="A2" i="9"/>
  <c r="A2" i="6"/>
  <c r="G71" i="8"/>
  <c r="G10" i="8"/>
  <c r="G19" i="8"/>
  <c r="G27" i="8"/>
  <c r="G37" i="8"/>
  <c r="B10" i="6"/>
  <c r="B28" i="6"/>
  <c r="B38" i="6"/>
  <c r="B48" i="6"/>
  <c r="B58" i="6"/>
  <c r="B71" i="6"/>
  <c r="B75" i="6"/>
  <c r="B9" i="6"/>
  <c r="B7" i="13"/>
  <c r="G10" i="6"/>
  <c r="G16" i="5"/>
  <c r="G28" i="5"/>
  <c r="G35" i="5"/>
  <c r="G37" i="5"/>
  <c r="G41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D9" i="9"/>
  <c r="R2" i="27"/>
  <c r="E12" i="9"/>
  <c r="E16" i="9"/>
  <c r="E9" i="9"/>
  <c r="S2" i="27"/>
  <c r="F12" i="9"/>
  <c r="F16" i="9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19" i="8"/>
  <c r="D27" i="8"/>
  <c r="D37" i="8"/>
  <c r="D9" i="8"/>
  <c r="R2" i="26"/>
  <c r="E10" i="8"/>
  <c r="E19" i="8"/>
  <c r="E27" i="8"/>
  <c r="E37" i="8"/>
  <c r="E9" i="8"/>
  <c r="S2" i="26"/>
  <c r="F10" i="8"/>
  <c r="F19" i="8"/>
  <c r="F27" i="8"/>
  <c r="F37" i="8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44" i="8"/>
  <c r="B53" i="8"/>
  <c r="B61" i="8"/>
  <c r="B71" i="8"/>
  <c r="B43" i="8"/>
  <c r="B10" i="8"/>
  <c r="B19" i="8"/>
  <c r="B27" i="8"/>
  <c r="B37" i="8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28" i="6"/>
  <c r="C38" i="6"/>
  <c r="C48" i="6"/>
  <c r="C58" i="6"/>
  <c r="C71" i="6"/>
  <c r="C75" i="6"/>
  <c r="C9" i="6"/>
  <c r="C159" i="6"/>
  <c r="Q150" i="24"/>
  <c r="D10" i="6"/>
  <c r="D28" i="6"/>
  <c r="D38" i="6"/>
  <c r="D48" i="6"/>
  <c r="D58" i="6"/>
  <c r="D71" i="6"/>
  <c r="D75" i="6"/>
  <c r="D9" i="6"/>
  <c r="D159" i="6"/>
  <c r="R150" i="24"/>
  <c r="E10" i="6"/>
  <c r="E28" i="6"/>
  <c r="E38" i="6"/>
  <c r="E48" i="6"/>
  <c r="E58" i="6"/>
  <c r="E71" i="6"/>
  <c r="E75" i="6"/>
  <c r="E9" i="6"/>
  <c r="E159" i="6"/>
  <c r="S150" i="24"/>
  <c r="F10" i="6"/>
  <c r="F28" i="6"/>
  <c r="F38" i="6"/>
  <c r="F48" i="6"/>
  <c r="F58" i="6"/>
  <c r="F71" i="6"/>
  <c r="F75" i="6"/>
  <c r="F9" i="6"/>
  <c r="F159" i="6"/>
  <c r="T150" i="24"/>
  <c r="G28" i="6"/>
  <c r="G38" i="6"/>
  <c r="G48" i="6"/>
  <c r="G58" i="6"/>
  <c r="G71" i="6"/>
  <c r="G75" i="6"/>
  <c r="G9" i="6"/>
  <c r="G159" i="6"/>
  <c r="U150" i="24"/>
  <c r="B85" i="6"/>
  <c r="B93" i="6"/>
  <c r="B10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5" i="5"/>
  <c r="U37" i="20"/>
  <c r="U38" i="20"/>
  <c r="U39" i="20"/>
  <c r="U40" i="20"/>
  <c r="U41" i="20"/>
  <c r="U42" i="20"/>
  <c r="U43" i="20"/>
  <c r="U44" i="20"/>
  <c r="U45" i="20"/>
  <c r="G54" i="5"/>
  <c r="U46" i="20"/>
  <c r="U47" i="20"/>
  <c r="U48" i="20"/>
  <c r="U49" i="20"/>
  <c r="U50" i="20"/>
  <c r="G59" i="5"/>
  <c r="U51" i="20"/>
  <c r="U52" i="20"/>
  <c r="U53" i="20"/>
  <c r="U54" i="20"/>
  <c r="U55" i="20"/>
  <c r="G65" i="5"/>
  <c r="U56" i="20"/>
  <c r="G67" i="5"/>
  <c r="U57" i="20"/>
  <c r="U58" i="20"/>
  <c r="U60" i="20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5" i="5"/>
  <c r="B37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4" i="3"/>
  <c r="J14" i="3"/>
  <c r="X4" i="17"/>
  <c r="I14" i="3"/>
  <c r="I8" i="3"/>
  <c r="I20" i="3"/>
  <c r="W5" i="17"/>
  <c r="H14" i="3"/>
  <c r="G14" i="3"/>
  <c r="E14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9" i="4"/>
  <c r="B48" i="4"/>
  <c r="B37" i="4"/>
  <c r="B44" i="4"/>
  <c r="B29" i="4"/>
  <c r="B17" i="4"/>
  <c r="B13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23" i="1"/>
  <c r="F27" i="1"/>
  <c r="F31" i="1"/>
  <c r="F38" i="1"/>
  <c r="F42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19" i="1"/>
  <c r="E23" i="1"/>
  <c r="E27" i="1"/>
  <c r="E31" i="1"/>
  <c r="E38" i="1"/>
  <c r="E42" i="1"/>
  <c r="E47" i="1"/>
  <c r="E57" i="1"/>
  <c r="E59" i="1"/>
  <c r="E63" i="1"/>
  <c r="E68" i="1"/>
  <c r="E75" i="1"/>
  <c r="E79" i="1"/>
  <c r="E81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31" i="1"/>
  <c r="C38" i="1"/>
  <c r="C41" i="1"/>
  <c r="C60" i="1"/>
  <c r="C62" i="1"/>
  <c r="Q54" i="15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5" i="4"/>
  <c r="B33" i="4"/>
  <c r="G70" i="5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C29" i="4"/>
  <c r="D29" i="4"/>
  <c r="C40" i="4"/>
  <c r="D40" i="4"/>
  <c r="C37" i="4"/>
  <c r="D37" i="4"/>
  <c r="C1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D57" i="4"/>
  <c r="D59" i="4"/>
  <c r="B8" i="2"/>
  <c r="E8" i="2"/>
  <c r="D8" i="2"/>
  <c r="D20" i="2"/>
  <c r="R13" i="16"/>
  <c r="C44" i="4"/>
  <c r="C72" i="4"/>
  <c r="C57" i="4"/>
  <c r="C59" i="4"/>
  <c r="P12" i="18"/>
  <c r="H8" i="2"/>
  <c r="H20" i="2"/>
  <c r="V13" i="16"/>
  <c r="F8" i="2"/>
  <c r="F20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C8" i="4"/>
  <c r="Q5" i="18"/>
  <c r="Q39" i="18"/>
  <c r="D8" i="4"/>
  <c r="R5" i="18"/>
  <c r="R39" i="18"/>
  <c r="P13" i="18"/>
  <c r="R2" i="18"/>
  <c r="D21" i="4"/>
  <c r="C21" i="4"/>
  <c r="Q2" i="18"/>
  <c r="P18" i="18"/>
  <c r="P14" i="18"/>
  <c r="C23" i="4"/>
  <c r="Q12" i="18"/>
  <c r="D23" i="4"/>
  <c r="R12" i="18"/>
  <c r="D25" i="4"/>
  <c r="R13" i="18"/>
  <c r="C25" i="4"/>
  <c r="Q13" i="18"/>
  <c r="R14" i="18"/>
  <c r="D33" i="4"/>
  <c r="C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<sst xmlns="http://schemas.openxmlformats.org/spreadsheetml/2006/main" count="4411" uniqueCount="3315">
  <si>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</si>
  <si>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</si>
  <si>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</si>
  <si>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</si>
  <si>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</si>
  <si>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</si>
  <si>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</si>
  <si>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</si>
  <si>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</si>
  <si>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</si>
  <si>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</si>
  <si>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</si>
  <si>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</si>
  <si>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</si>
  <si>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</si>
  <si>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</si>
  <si>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</si>
  <si>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</si>
  <si>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</si>
  <si>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</si>
  <si>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</si>
  <si>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</si>
  <si>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</si>
  <si>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</si>
  <si>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</si>
  <si>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</si>
  <si>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</si>
  <si>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</si>
  <si>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</si>
  <si>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</si>
  <si>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</si>
  <si>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</si>
  <si>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</si>
  <si>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</si>
  <si>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</si>
  <si>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</si>
  <si>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</si>
  <si>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</si>
  <si>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</si>
  <si>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</si>
  <si>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</si>
  <si>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</si>
  <si>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</si>
  <si>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</si>
  <si>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</si>
  <si>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</si>
  <si>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</si>
  <si>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</si>
  <si>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</si>
  <si>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</si>
  <si>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</si>
  <si>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</si>
  <si>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</si>
  <si>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</si>
  <si>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</si>
  <si>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</si>
  <si>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</si>
  <si>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</si>
  <si>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</si>
  <si>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</si>
  <si>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</si>
  <si>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</si>
  <si>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</si>
  <si>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</si>
  <si>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</si>
  <si>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</si>
  <si>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</si>
  <si>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</si>
  <si>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</si>
  <si>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</si>
  <si>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</si>
  <si>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</si>
  <si>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</si>
  <si>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</si>
  <si>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</si>
  <si>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</si>
  <si>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</si>
  <si>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</si>
  <si>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</si>
  <si>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</si>
  <si>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</si>
  <si>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</si>
  <si>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</si>
  <si>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</si>
  <si>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</si>
  <si>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</si>
  <si>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</si>
  <si>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</si>
  <si>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</si>
  <si>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</si>
  <si>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</si>
  <si>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</si>
  <si>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</si>
  <si>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</si>
  <si>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</si>
  <si>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</si>
  <si>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</si>
  <si>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</si>
  <si>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</si>
  <si>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</si>
  <si>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</si>
  <si>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</si>
  <si>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</si>
  <si>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</si>
  <si>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</si>
  <si>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</si>
  <si>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</si>
  <si>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</si>
  <si>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</si>
  <si>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</si>
  <si>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</si>
  <si>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</si>
  <si>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</si>
  <si>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</si>
  <si>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</si>
  <si>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</si>
  <si>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</si>
  <si>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</si>
  <si>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</si>
  <si>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</si>
  <si>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</si>
  <si>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</si>
  <si>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</si>
  <si>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</si>
  <si>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</si>
  <si>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</si>
  <si>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</si>
  <si>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</si>
  <si>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</si>
  <si>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</si>
  <si>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</si>
  <si>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</si>
  <si>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</si>
  <si>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</si>
  <si>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</si>
  <si>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</si>
  <si>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</si>
  <si>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</si>
  <si>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</si>
  <si>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</si>
  <si>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</si>
  <si>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</si>
  <si>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</si>
  <si>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</si>
  <si>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</si>
  <si>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</si>
  <si>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</si>
  <si>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</si>
  <si>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</si>
  <si>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</si>
  <si>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</si>
  <si>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</si>
  <si>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</si>
  <si>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</si>
  <si>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</si>
  <si>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</si>
  <si>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</si>
  <si>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</si>
  <si>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</si>
  <si>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</si>
  <si>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</si>
  <si>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</si>
  <si>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</si>
  <si>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</si>
  <si>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</si>
  <si>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</si>
  <si>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</si>
  <si>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</si>
  <si>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</si>
  <si>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</si>
  <si>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</si>
  <si>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</si>
  <si>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</si>
  <si>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</si>
  <si>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</si>
  <si>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</si>
  <si>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</si>
  <si>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</si>
  <si>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</si>
  <si>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</si>
  <si>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</si>
  <si>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</si>
  <si>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</si>
  <si>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</si>
  <si>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</si>
  <si>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</si>
  <si>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</si>
  <si>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</si>
  <si>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</si>
  <si>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</si>
  <si>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</si>
  <si>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</si>
  <si>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</si>
  <si>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</si>
  <si>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</si>
  <si>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</si>
  <si>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</si>
  <si>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</si>
  <si>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</si>
  <si>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</si>
  <si>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</si>
  <si>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</si>
  <si>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</si>
  <si>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</si>
  <si>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</si>
  <si>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</si>
  <si>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</si>
  <si>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</si>
  <si>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</si>
  <si>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</si>
  <si>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</si>
  <si>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</si>
  <si>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</si>
  <si>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</si>
  <si>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</si>
  <si>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</si>
  <si>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</si>
  <si>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</si>
  <si>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</si>
  <si>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</si>
  <si>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</si>
  <si>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</si>
  <si>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</si>
  <si>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</si>
  <si>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</si>
  <si>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</si>
  <si>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</si>
  <si>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</si>
  <si>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</si>
  <si>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</si>
  <si>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</si>
  <si>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</si>
  <si>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</si>
  <si>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</si>
  <si>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</si>
  <si>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</si>
  <si>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</si>
  <si>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</si>
  <si>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</si>
  <si>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</si>
  <si>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</si>
  <si>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</si>
  <si>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</si>
  <si>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</si>
  <si>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</si>
  <si>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</si>
  <si>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</si>
  <si>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</si>
  <si>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</si>
  <si>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</si>
  <si>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</si>
  <si>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</si>
  <si>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</si>
  <si>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</si>
  <si>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</si>
  <si>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</si>
  <si>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</si>
  <si>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</si>
  <si>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</si>
  <si>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</si>
  <si>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</si>
  <si>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</si>
  <si>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</si>
  <si>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</si>
  <si>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</si>
  <si>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</si>
  <si>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</si>
  <si>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</si>
  <si>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</si>
  <si>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</si>
  <si>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</si>
  <si>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</si>
  <si>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</si>
  <si>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</si>
  <si>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</si>
  <si>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</si>
  <si>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</si>
  <si>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</si>
  <si>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</si>
  <si>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</si>
  <si>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</si>
  <si>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</si>
  <si>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</si>
  <si>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</si>
  <si>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</si>
  <si>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</si>
  <si>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</si>
  <si>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</si>
  <si>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</si>
  <si>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</si>
  <si>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</si>
  <si>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</si>
  <si>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</si>
  <si>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</si>
  <si>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</si>
  <si>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</si>
  <si>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</si>
  <si>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</si>
  <si>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</si>
  <si>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</si>
  <si>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</si>
  <si>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</si>
  <si>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</si>
  <si>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</si>
  <si>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</si>
  <si>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</si>
  <si>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</si>
  <si>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</si>
  <si>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</si>
  <si>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</si>
  <si>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</si>
  <si>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</si>
  <si>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</si>
  <si>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</si>
  <si>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</si>
  <si>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</si>
  <si>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</si>
  <si>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</si>
  <si>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</si>
  <si>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</si>
  <si>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</si>
  <si>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</si>
  <si>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</si>
  <si>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</si>
  <si>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</si>
  <si>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</si>
  <si>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</si>
  <si>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</si>
  <si>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</si>
  <si>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</si>
  <si>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</si>
  <si>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</si>
  <si>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</si>
  <si>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</si>
  <si>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</si>
  <si>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</si>
  <si>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</si>
  <si>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</si>
  <si>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</si>
  <si>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</si>
  <si>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</si>
  <si>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</si>
  <si>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</si>
  <si>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</si>
  <si>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</si>
  <si>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</si>
  <si>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</si>
  <si>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</si>
  <si>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</si>
  <si>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</si>
  <si>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</si>
  <si>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</si>
  <si>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</si>
  <si>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</si>
  <si>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</si>
  <si>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</si>
  <si>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</si>
  <si>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</si>
  <si>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</si>
  <si>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</si>
  <si>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</si>
  <si>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</si>
  <si>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</si>
  <si>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</si>
  <si>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</si>
  <si>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</si>
  <si>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</si>
  <si>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</si>
  <si>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</si>
  <si>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</si>
  <si>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</si>
  <si>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</si>
  <si>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</si>
  <si>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</si>
  <si>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</si>
  <si>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</si>
  <si>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</si>
  <si>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</si>
  <si>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</si>
  <si>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</si>
  <si>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</si>
  <si>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</si>
  <si>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</si>
  <si>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</si>
  <si>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</si>
  <si>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</si>
  <si>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</si>
  <si>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</si>
  <si>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</si>
  <si>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</si>
  <si>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</si>
  <si>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</si>
  <si>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</si>
  <si>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</si>
  <si>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</si>
  <si>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</si>
  <si>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</si>
  <si>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</si>
  <si>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</si>
  <si>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</si>
  <si>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</si>
  <si>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</si>
  <si>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</si>
  <si>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</si>
  <si>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</si>
  <si>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</si>
  <si>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</si>
  <si>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</si>
  <si>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</si>
  <si>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</si>
  <si>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</si>
  <si>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</si>
  <si>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</si>
  <si>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</si>
  <si>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</si>
  <si>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</si>
  <si>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</si>
  <si>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</si>
  <si>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</si>
  <si>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</si>
  <si>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</si>
  <si>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</si>
  <si>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</si>
  <si>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</si>
  <si>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</si>
  <si>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</si>
  <si>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</si>
  <si>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</si>
  <si>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</si>
  <si>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</si>
  <si>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</si>
  <si>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</si>
  <si>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</si>
  <si>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</si>
  <si>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</si>
  <si>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</si>
  <si>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</si>
  <si>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</si>
  <si>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</si>
  <si>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</si>
  <si>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</si>
  <si>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</si>
  <si>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</si>
  <si>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</si>
  <si>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</si>
  <si>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</si>
  <si>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</si>
  <si>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</si>
  <si>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</si>
  <si>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</si>
  <si>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</si>
  <si>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</si>
  <si>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</si>
  <si>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</si>
  <si>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</si>
  <si>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</si>
  <si>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</si>
  <si>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</si>
  <si>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</si>
  <si>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</si>
  <si>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</si>
  <si>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</si>
  <si>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</si>
  <si>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</si>
  <si>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</si>
  <si>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</si>
  <si>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</si>
  <si>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</si>
  <si>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</si>
  <si>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</si>
  <si>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</si>
  <si>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</si>
  <si>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</si>
  <si>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</si>
  <si>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</si>
  <si>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</si>
  <si>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</si>
  <si>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</si>
  <si>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</si>
  <si>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</si>
  <si>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</si>
  <si>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</si>
  <si>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</si>
  <si>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</si>
  <si>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</si>
  <si>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</si>
  <si>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</si>
  <si>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</si>
  <si>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</si>
  <si>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</si>
  <si>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</si>
  <si>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</si>
  <si>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</si>
  <si>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</si>
  <si>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</si>
  <si>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</si>
  <si>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</si>
  <si>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</si>
  <si>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</si>
  <si>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</si>
  <si>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</si>
  <si>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</si>
  <si>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</si>
  <si>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</si>
  <si>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</si>
  <si>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</si>
  <si>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</si>
  <si>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</si>
  <si>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</si>
  <si>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</si>
  <si>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</si>
  <si>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</si>
  <si>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</si>
  <si>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</si>
  <si>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</si>
  <si>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</si>
  <si>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</si>
  <si>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</si>
  <si>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</si>
  <si>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</si>
  <si>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</si>
  <si>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</si>
  <si>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</si>
  <si>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</si>
  <si>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</si>
  <si>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</si>
  <si>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</si>
  <si>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</si>
  <si>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</si>
  <si>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</si>
  <si>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</si>
  <si>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</si>
  <si>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</si>
  <si>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</si>
  <si>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</si>
  <si>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</si>
  <si>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</si>
  <si>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</si>
  <si>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</si>
  <si>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</si>
  <si>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</si>
  <si>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</si>
  <si>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</si>
  <si>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</si>
  <si>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</si>
  <si>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</si>
  <si>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</si>
  <si>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</si>
  <si>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</si>
  <si>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</si>
  <si>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</si>
  <si>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</si>
  <si>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</si>
  <si>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</si>
  <si>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</si>
  <si>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</si>
  <si>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</si>
  <si>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</si>
  <si>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</si>
  <si>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</si>
  <si>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</si>
  <si>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</si>
  <si>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</si>
  <si>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</si>
  <si>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</si>
  <si>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</si>
  <si>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</si>
  <si>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</si>
  <si>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</si>
  <si>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</si>
  <si>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</si>
  <si>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</si>
  <si>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</si>
  <si>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</si>
  <si>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</si>
  <si>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</si>
  <si>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</si>
  <si>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</si>
  <si>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</si>
  <si>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</si>
  <si>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</si>
  <si>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</si>
  <si>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</si>
  <si>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</si>
  <si>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</si>
  <si>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</si>
  <si>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</si>
  <si>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</si>
  <si>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</si>
  <si>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</si>
  <si>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</si>
  <si>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</si>
  <si>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</si>
  <si>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</si>
  <si>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</si>
  <si>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</si>
  <si>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</si>
  <si>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</si>
  <si>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</si>
  <si>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</si>
  <si>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</si>
  <si>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</si>
  <si>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</si>
  <si>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</si>
  <si>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</si>
  <si>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</si>
  <si>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</si>
  <si>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</si>
  <si>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</si>
  <si>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</si>
  <si>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</si>
  <si>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</si>
  <si>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</si>
  <si>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</si>
  <si>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</si>
  <si>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</si>
  <si>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</si>
  <si>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</si>
  <si>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</si>
  <si>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</si>
  <si>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</si>
  <si>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</si>
  <si>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</si>
  <si>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</si>
  <si>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</si>
  <si>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</si>
  <si>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</si>
  <si>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</si>
  <si>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</si>
  <si>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</si>
  <si>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</si>
  <si>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</si>
  <si>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</si>
  <si>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</si>
  <si>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</si>
  <si>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</si>
  <si>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</si>
  <si>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</si>
  <si>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</si>
  <si>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</si>
  <si>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</si>
  <si>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</si>
  <si>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</si>
  <si>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</si>
  <si>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</si>
  <si>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</si>
  <si>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</si>
  <si>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</si>
  <si>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</si>
  <si>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</si>
  <si>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</si>
  <si>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</si>
  <si>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</si>
  <si>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</si>
  <si>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</si>
  <si>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</si>
  <si>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</si>
  <si>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</si>
  <si>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</si>
  <si>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</si>
  <si>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</si>
  <si>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</si>
  <si>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</si>
  <si>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</si>
  <si>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</si>
  <si>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</si>
  <si>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</si>
  <si>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</si>
  <si>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</si>
  <si>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</si>
  <si>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</si>
  <si>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</si>
  <si>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</si>
  <si>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</si>
  <si>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</si>
  <si>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</si>
  <si>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</si>
  <si>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</si>
  <si>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</si>
  <si>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</si>
  <si>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</si>
  <si>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</si>
  <si>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</si>
  <si>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</si>
  <si>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</si>
  <si>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</si>
  <si>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</si>
  <si>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</si>
  <si>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</si>
  <si>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</si>
  <si>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</si>
  <si>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</si>
  <si>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</si>
  <si>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</si>
  <si>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</si>
  <si>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</si>
  <si>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</si>
  <si>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</si>
  <si>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</si>
  <si>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</si>
  <si>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</si>
  <si>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</si>
  <si>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</si>
  <si>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</si>
  <si>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</si>
  <si>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</si>
  <si>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</si>
  <si>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</si>
  <si>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</si>
  <si>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</si>
  <si>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</si>
  <si>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</si>
  <si>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</si>
  <si>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</si>
  <si>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</si>
  <si>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</si>
  <si>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</si>
  <si>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</si>
  <si>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</si>
  <si>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</si>
  <si>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</si>
  <si>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</si>
  <si>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</si>
  <si>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</si>
  <si>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</si>
  <si>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</si>
  <si>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</si>
  <si>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</si>
  <si>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</si>
  <si>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</si>
  <si>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</si>
  <si>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</si>
  <si>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</si>
  <si>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</si>
  <si>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</si>
  <si>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</si>
  <si>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</si>
  <si>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</si>
  <si>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</si>
  <si>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</si>
  <si>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</si>
  <si>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</si>
  <si>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</si>
  <si>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</si>
  <si>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</si>
  <si>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</si>
  <si>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</si>
  <si>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</si>
  <si>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</si>
  <si>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</si>
  <si>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</si>
  <si>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</si>
  <si>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</si>
  <si>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</si>
  <si>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</si>
  <si>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</si>
  <si>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</si>
  <si>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</si>
  <si>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</si>
  <si>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</si>
  <si>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</si>
  <si>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</si>
  <si>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</si>
  <si>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</si>
  <si>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</si>
  <si>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</si>
  <si>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</si>
  <si>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</si>
  <si>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</si>
  <si>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</si>
  <si>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</si>
  <si>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</si>
  <si>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</si>
  <si>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</si>
  <si>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</si>
  <si>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</si>
  <si>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</si>
  <si>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</si>
  <si>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</si>
  <si>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</si>
  <si>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</si>
  <si>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</si>
  <si>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</si>
  <si>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</si>
  <si>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</si>
  <si>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</si>
  <si>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</si>
  <si>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</si>
  <si>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</si>
  <si>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</si>
  <si>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</si>
  <si>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</si>
  <si>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</si>
  <si>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</si>
  <si>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</si>
  <si>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</si>
  <si>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</si>
  <si>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</si>
  <si>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</si>
  <si>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</si>
  <si>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</si>
  <si>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</si>
  <si>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</si>
  <si>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</si>
  <si>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</si>
  <si>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</si>
  <si>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</si>
  <si>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</si>
  <si>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</si>
  <si>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</si>
  <si>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</si>
  <si>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</si>
  <si>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</si>
  <si>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</si>
  <si>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</si>
  <si>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</si>
  <si>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</si>
  <si>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</si>
  <si>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</si>
  <si>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</si>
  <si>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</si>
  <si>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</si>
  <si>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</si>
  <si>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</si>
  <si>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</si>
  <si>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</si>
  <si>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</si>
  <si>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</si>
  <si>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</si>
  <si>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</si>
  <si>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</si>
  <si>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</si>
  <si>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</si>
  <si>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</si>
  <si>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</si>
  <si>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</si>
  <si>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</si>
  <si>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</si>
  <si>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</si>
  <si>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</si>
  <si>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</si>
  <si>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</si>
  <si>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</si>
  <si>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</si>
  <si>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</si>
  <si>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</si>
  <si>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</si>
  <si>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</si>
  <si>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</si>
  <si>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</si>
  <si>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</si>
  <si>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</si>
  <si>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</si>
  <si>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</si>
  <si>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</si>
  <si>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</si>
  <si>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</si>
  <si>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</si>
  <si>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</si>
  <si>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</si>
  <si>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</si>
  <si>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</si>
  <si>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</si>
  <si>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</si>
  <si>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</si>
  <si>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</si>
  <si>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</si>
  <si>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</si>
  <si>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</si>
  <si>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</si>
  <si>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</si>
  <si>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</si>
  <si>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</si>
  <si>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</si>
  <si>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</si>
  <si>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</si>
  <si>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</si>
  <si>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</si>
  <si>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</si>
  <si>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</si>
  <si>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</si>
  <si>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</si>
  <si>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</si>
  <si>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</si>
  <si>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</si>
  <si>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</si>
  <si>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</si>
  <si>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</si>
  <si>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</si>
  <si>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</si>
  <si>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</si>
  <si>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</si>
  <si>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</si>
  <si>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</si>
  <si>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</si>
  <si>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</si>
  <si>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</si>
  <si>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</si>
  <si>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</si>
  <si>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</si>
  <si>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</si>
  <si>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</si>
  <si>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</si>
  <si>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</si>
  <si>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</si>
  <si>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</si>
  <si>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</si>
  <si>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</si>
  <si>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</si>
  <si>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</si>
  <si>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</si>
  <si>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</si>
  <si>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</si>
  <si>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</si>
  <si>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</si>
  <si>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</si>
  <si>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</si>
  <si>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</si>
  <si>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</si>
  <si>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</si>
  <si>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</si>
  <si>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</si>
  <si>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</si>
  <si>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</si>
  <si>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</si>
  <si>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</si>
  <si>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</si>
  <si>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</si>
  <si>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</si>
  <si>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</si>
  <si>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</si>
  <si>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</si>
  <si>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</si>
  <si>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</si>
  <si>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</si>
  <si>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</si>
  <si>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</si>
  <si>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</si>
  <si>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</si>
  <si>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</si>
  <si>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</si>
  <si>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</si>
  <si>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</si>
  <si>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</si>
  <si>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</si>
  <si>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</si>
  <si>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</si>
  <si>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</si>
  <si>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</si>
  <si>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</si>
  <si>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</si>
  <si>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</si>
  <si>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</si>
  <si>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</si>
  <si>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</si>
  <si>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</si>
  <si>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</si>
  <si>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</si>
  <si>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</si>
  <si>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</si>
  <si>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</si>
  <si>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</si>
  <si>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</si>
  <si>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</si>
  <si>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</si>
  <si>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</si>
  <si>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</si>
  <si>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</si>
  <si>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</si>
  <si>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</si>
  <si>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</si>
  <si>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</si>
  <si>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</si>
  <si>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</si>
  <si>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</si>
  <si>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</si>
  <si>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</si>
  <si>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</si>
  <si>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</si>
  <si>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</si>
  <si>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</si>
  <si>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</si>
  <si>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</si>
  <si>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</si>
  <si>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</si>
  <si>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</si>
  <si>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</si>
  <si>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</si>
  <si>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</si>
  <si>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</si>
  <si>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</si>
  <si>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</si>
  <si>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</si>
  <si>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</si>
  <si>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</si>
  <si>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</si>
  <si>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</si>
  <si>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</si>
  <si>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</si>
  <si>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</si>
  <si>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</si>
  <si>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</si>
  <si>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</si>
  <si>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</si>
  <si>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</si>
  <si>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</si>
  <si>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</si>
  <si>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</si>
  <si>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</si>
  <si>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</si>
  <si>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</si>
  <si>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</si>
  <si>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</si>
  <si>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</si>
  <si>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</si>
  <si>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</si>
  <si>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</si>
  <si>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</si>
  <si>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</si>
  <si>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</si>
  <si>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</si>
  <si>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</si>
  <si>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</si>
  <si>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</si>
  <si>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</si>
  <si>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</si>
  <si>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</si>
  <si>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</si>
  <si>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</si>
  <si>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</si>
  <si>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</si>
  <si>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</si>
  <si>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</si>
  <si>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</si>
  <si>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</si>
  <si>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</si>
  <si>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</si>
  <si>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</si>
  <si>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</si>
  <si>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</si>
  <si>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</si>
  <si>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</si>
  <si>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</si>
  <si>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</si>
  <si>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</si>
  <si>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</si>
  <si>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</si>
  <si>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</si>
  <si>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</si>
  <si>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</si>
  <si>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</si>
  <si>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</si>
  <si>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</si>
  <si>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</si>
  <si>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</si>
  <si>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</si>
  <si>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</si>
  <si>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</si>
  <si>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</si>
  <si>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</si>
  <si>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</si>
  <si>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</si>
  <si>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</si>
  <si>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</si>
  <si>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</si>
  <si>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</si>
  <si>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</si>
  <si>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</si>
  <si>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</si>
  <si>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</si>
  <si>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</si>
  <si>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</si>
  <si>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</si>
  <si>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</si>
  <si>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</si>
  <si>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</si>
  <si>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</si>
  <si>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</si>
  <si>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</si>
  <si>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</si>
  <si>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</si>
  <si>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</si>
  <si>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</si>
  <si>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</si>
  <si>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</si>
  <si>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</si>
  <si>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</si>
  <si>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</si>
  <si>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</si>
  <si>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</si>
  <si>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</si>
  <si>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</si>
  <si>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</si>
  <si>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</si>
  <si>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</si>
  <si>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</si>
  <si>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</si>
  <si>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</si>
  <si>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</si>
  <si>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</si>
  <si>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</si>
  <si>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</si>
  <si>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</si>
  <si>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</si>
  <si>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</si>
  <si>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</si>
  <si>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</si>
  <si>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</si>
  <si>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</si>
  <si>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</si>
  <si>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</si>
  <si>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</si>
  <si>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</si>
  <si>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</si>
  <si>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</si>
  <si>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</si>
  <si>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</si>
  <si>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</si>
  <si>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</si>
  <si>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</si>
  <si>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</si>
  <si>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</si>
  <si>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</si>
  <si>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</si>
  <si>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</si>
  <si>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</si>
  <si>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</si>
  <si>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</si>
  <si>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</si>
  <si>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</si>
  <si>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</si>
  <si>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</si>
  <si>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</si>
  <si>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</si>
  <si>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</si>
  <si>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</si>
  <si>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</si>
  <si>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</si>
  <si>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</si>
  <si>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</si>
  <si>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</si>
  <si>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</si>
  <si>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</si>
  <si>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</si>
  <si>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</si>
  <si>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</si>
  <si>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</si>
  <si>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</si>
  <si>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</si>
  <si>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</si>
  <si>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</si>
  <si>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</si>
  <si>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</si>
  <si>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</si>
  <si>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</si>
  <si>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</si>
  <si>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</si>
  <si>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</si>
  <si>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</si>
  <si>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</si>
  <si>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</si>
  <si>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</si>
  <si>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</si>
  <si>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</si>
  <si>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</si>
  <si>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</si>
  <si>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</si>
  <si>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</si>
  <si>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</si>
  <si>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</si>
  <si>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</si>
  <si>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</si>
  <si>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</si>
  <si>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</si>
  <si>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</si>
  <si>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</si>
  <si>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</si>
  <si>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</si>
  <si>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</si>
  <si>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</si>
  <si>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</si>
  <si>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</si>
  <si>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</si>
  <si>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</si>
  <si>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</si>
  <si>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</si>
  <si>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</si>
  <si>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</si>
  <si>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</si>
  <si>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</si>
  <si>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</si>
  <si>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</si>
  <si>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</si>
  <si>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</si>
  <si>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</si>
  <si>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</si>
  <si>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</si>
  <si>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</si>
  <si>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</si>
  <si>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</si>
  <si>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</si>
  <si>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</si>
  <si>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</si>
  <si>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</si>
  <si>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</si>
  <si>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</si>
  <si>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</si>
  <si>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</si>
  <si>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</si>
  <si>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</si>
  <si>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</si>
  <si>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</si>
  <si>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</si>
  <si>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</si>
  <si>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</si>
  <si>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</si>
  <si>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</si>
  <si>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</si>
  <si>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</si>
  <si>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</si>
  <si>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</si>
  <si>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</si>
  <si>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</si>
  <si>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</si>
  <si>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</si>
  <si>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</si>
  <si>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</si>
  <si>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</si>
  <si>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</si>
  <si>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</si>
  <si>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</si>
  <si>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</si>
  <si>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</si>
  <si>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</si>
  <si>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</si>
  <si>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</si>
  <si>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</si>
  <si>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</si>
  <si>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</si>
  <si>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</si>
  <si>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</si>
  <si>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</si>
  <si>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</si>
  <si>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</si>
  <si>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</si>
  <si>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</si>
  <si>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</si>
  <si>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</si>
  <si>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</si>
  <si>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</si>
  <si>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</si>
  <si>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</si>
  <si>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</si>
  <si>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</si>
  <si>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</si>
  <si>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</si>
  <si>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</si>
  <si>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</si>
  <si>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</si>
  <si>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</si>
  <si>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</si>
  <si>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</si>
  <si>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</si>
  <si>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</si>
  <si>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</si>
  <si>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</si>
  <si>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</si>
  <si>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</si>
  <si>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</si>
  <si>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</si>
  <si>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</si>
  <si>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</si>
  <si>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</si>
  <si>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</si>
  <si>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</si>
  <si>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</si>
  <si>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</si>
  <si>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</si>
  <si>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</si>
  <si>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</si>
  <si>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</si>
  <si>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</si>
  <si>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</si>
  <si>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</si>
  <si>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</si>
  <si>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</si>
  <si>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</si>
  <si>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</si>
  <si>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</si>
  <si>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</si>
  <si>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</si>
  <si>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</si>
  <si>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</si>
  <si>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</si>
  <si>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</si>
  <si>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</si>
  <si>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</si>
  <si>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</si>
  <si>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</si>
  <si>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</si>
  <si>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</si>
  <si>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</si>
  <si>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</si>
  <si>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</si>
  <si>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</si>
  <si>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</si>
  <si>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</si>
  <si>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</si>
  <si>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</si>
  <si>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</si>
  <si>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</si>
  <si>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</si>
  <si>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</si>
  <si>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</si>
  <si>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</si>
  <si>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</si>
  <si>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</si>
  <si>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</si>
  <si>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</si>
  <si>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</si>
  <si>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</si>
  <si>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</si>
  <si>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</si>
  <si>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</si>
  <si>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</si>
  <si>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</si>
  <si>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</si>
  <si>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</si>
  <si>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</si>
  <si>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</si>
  <si>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</si>
  <si>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</si>
  <si>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</si>
  <si>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</si>
  <si>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</si>
  <si>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</si>
  <si>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</si>
  <si>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</si>
  <si>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</si>
  <si>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</si>
  <si>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</si>
  <si>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</si>
  <si>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</si>
  <si>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</si>
  <si>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</si>
  <si>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</si>
  <si>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</si>
  <si>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</si>
  <si>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</si>
  <si>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</si>
  <si>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</si>
  <si>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</si>
  <si>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</si>
  <si>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</si>
  <si>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</si>
  <si>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</si>
  <si>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</si>
  <si>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</si>
  <si>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</si>
  <si>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</si>
  <si>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</si>
  <si>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</si>
  <si>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</si>
  <si>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</si>
  <si>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</si>
  <si>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</si>
  <si>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</si>
  <si>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</si>
  <si>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</si>
  <si>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</si>
  <si>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</si>
  <si>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</si>
  <si>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</si>
  <si>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</si>
  <si>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</si>
  <si>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</si>
  <si>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</si>
  <si>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</si>
  <si>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</si>
  <si>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</si>
  <si>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</si>
  <si>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</si>
  <si>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</si>
  <si>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</si>
  <si>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</si>
  <si>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</si>
  <si>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</si>
  <si>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</si>
  <si>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</si>
  <si>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</si>
  <si>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</si>
  <si>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</si>
  <si>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</si>
  <si>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</si>
  <si>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</si>
  <si>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</si>
  <si>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</si>
  <si>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</si>
  <si>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</si>
  <si>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</si>
  <si>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</si>
  <si>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</si>
  <si>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</si>
  <si>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</si>
  <si>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</si>
  <si>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</si>
  <si>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</si>
  <si>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</si>
  <si>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</si>
  <si>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</si>
  <si>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</si>
  <si>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</si>
  <si>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</si>
  <si>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</si>
  <si>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</si>
  <si>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</si>
  <si>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</si>
  <si>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</si>
  <si>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</si>
  <si>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</si>
  <si>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</si>
  <si>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</si>
  <si>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</si>
  <si>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</si>
  <si>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</si>
  <si>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</si>
  <si>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</si>
  <si>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</si>
  <si>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</si>
  <si>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</si>
  <si>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</si>
  <si>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</si>
  <si>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</si>
  <si>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</si>
  <si>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</si>
  <si>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</si>
  <si>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</si>
  <si>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</si>
  <si>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</si>
  <si>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</si>
  <si>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</si>
  <si>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</si>
  <si>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</si>
  <si>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</si>
  <si>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</si>
  <si>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</si>
  <si>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</si>
  <si>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</si>
  <si>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</si>
  <si>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</si>
  <si>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</si>
  <si>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</si>
  <si>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</si>
  <si>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</si>
  <si>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</si>
  <si>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</si>
  <si>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</si>
  <si>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</si>
  <si>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</si>
  <si>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</si>
  <si>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</si>
  <si>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</si>
  <si>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</si>
  <si>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</si>
  <si>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</si>
  <si>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</si>
  <si>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</si>
  <si>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</si>
  <si>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</si>
  <si>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</si>
  <si>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</si>
  <si>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</si>
  <si>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</si>
  <si>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</si>
  <si>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</si>
  <si>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</si>
  <si>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</si>
  <si>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</si>
  <si>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</si>
  <si>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</si>
  <si>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</si>
  <si>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</si>
  <si>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</si>
  <si>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</si>
  <si>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</si>
  <si>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</si>
  <si>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</si>
  <si>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</si>
  <si>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</si>
  <si>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</si>
  <si>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</si>
  <si>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</si>
  <si>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</si>
  <si>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</si>
  <si>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</si>
  <si>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</si>
  <si>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</si>
  <si>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</si>
  <si>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</si>
  <si>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</si>
  <si>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</si>
  <si>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</si>
  <si>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</si>
  <si>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</si>
  <si>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</si>
  <si>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</si>
  <si>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</si>
  <si>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</si>
  <si>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</si>
  <si>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</si>
  <si>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</si>
  <si>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</si>
  <si>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</si>
  <si>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</si>
  <si>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</si>
  <si>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</si>
  <si>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</si>
  <si>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</si>
  <si>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</si>
  <si>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</si>
  <si>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</si>
  <si>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</si>
  <si>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</si>
  <si>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</si>
  <si>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</si>
  <si>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</si>
  <si>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</si>
  <si>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</si>
  <si>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</si>
  <si>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</si>
  <si>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</si>
  <si>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</si>
  <si>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</si>
  <si>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</si>
  <si>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</si>
  <si>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</si>
  <si>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</si>
  <si>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</si>
  <si>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</si>
  <si>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</si>
  <si>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</si>
  <si>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</si>
  <si>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</si>
  <si>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</si>
  <si>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</si>
  <si>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</si>
  <si>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</si>
  <si>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</si>
  <si>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</si>
  <si>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</si>
  <si>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</si>
  <si>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</si>
  <si>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</si>
  <si>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</si>
  <si>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</si>
  <si>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</si>
  <si>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</si>
  <si>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</si>
  <si>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</si>
  <si>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</si>
  <si>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</si>
  <si>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</si>
  <si>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</si>
  <si>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</si>
  <si>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</si>
  <si>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</si>
  <si>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</si>
  <si>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</si>
  <si>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</si>
  <si>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</si>
  <si>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</si>
  <si>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</si>
  <si>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</si>
  <si>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</si>
  <si>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</si>
  <si>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</si>
  <si>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</si>
  <si>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</si>
  <si>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</si>
  <si>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</si>
  <si>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</si>
  <si>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</si>
  <si>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</si>
  <si>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</si>
  <si>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</si>
  <si>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</si>
  <si>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</si>
  <si>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</si>
  <si>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</si>
  <si>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</si>
  <si>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</si>
  <si>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</si>
  <si>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</si>
  <si>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</si>
  <si>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</si>
  <si>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</si>
  <si>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</si>
  <si>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</si>
  <si>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</si>
  <si>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</si>
  <si>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</si>
  <si>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</si>
  <si>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</si>
  <si>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</si>
  <si>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</si>
  <si>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</si>
  <si>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</si>
  <si>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</si>
  <si>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</si>
  <si>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</si>
  <si>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</si>
  <si>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</si>
  <si>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</si>
  <si>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</si>
  <si>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</si>
  <si>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</si>
  <si>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</si>
  <si>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</si>
  <si>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</si>
  <si>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</si>
  <si>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</si>
  <si>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</si>
  <si>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</si>
  <si>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</si>
  <si>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</si>
  <si>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</si>
  <si>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</si>
  <si>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</si>
  <si>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</si>
  <si>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</si>
  <si>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</si>
  <si>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</si>
  <si>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</si>
  <si>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</si>
  <si>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</si>
  <si>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</si>
  <si>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</si>
  <si>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</si>
  <si>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</si>
  <si>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</si>
  <si>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</si>
  <si>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</si>
  <si>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</si>
  <si>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</si>
  <si>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</si>
  <si>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</si>
  <si>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</si>
  <si>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</si>
  <si>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</si>
  <si>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</si>
  <si>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</si>
  <si>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</si>
  <si>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</si>
  <si>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</si>
  <si>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</si>
  <si>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</si>
  <si>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</si>
  <si>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</si>
  <si>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</si>
  <si>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</si>
  <si>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</si>
  <si>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</si>
  <si>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</si>
  <si>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</si>
  <si>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</si>
  <si>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</si>
  <si>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</si>
  <si>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</si>
  <si>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</si>
  <si>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</si>
  <si>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</si>
  <si>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</si>
  <si>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</si>
  <si>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</si>
  <si>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</si>
  <si>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</si>
  <si>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</si>
  <si>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</si>
  <si>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</si>
  <si>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</si>
  <si>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</si>
  <si>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</si>
  <si>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</si>
  <si>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</si>
  <si>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</si>
  <si>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</si>
  <si>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</si>
  <si>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</si>
  <si>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</si>
  <si>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</si>
  <si>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</si>
  <si>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</si>
  <si>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</si>
  <si>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</si>
  <si>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</si>
  <si>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</si>
  <si>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</si>
  <si>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</si>
  <si>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</si>
  <si>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</si>
  <si>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</si>
  <si>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</si>
  <si>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</si>
  <si>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</si>
  <si>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</si>
  <si>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</si>
  <si>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</si>
  <si>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</si>
  <si>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</si>
  <si>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</si>
  <si>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</si>
  <si>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</si>
  <si>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</si>
  <si>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</si>
  <si>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</si>
  <si>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</si>
  <si>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</si>
  <si>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</si>
  <si>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</si>
  <si>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</si>
  <si>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</si>
  <si>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</si>
  <si>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</si>
  <si>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</si>
  <si>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</si>
  <si>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</si>
  <si>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</si>
  <si>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</si>
  <si>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</si>
  <si>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</si>
  <si>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</si>
  <si>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</si>
  <si>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</si>
  <si>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</si>
  <si>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</si>
  <si>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</si>
  <si>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</si>
  <si>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</si>
  <si>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</si>
  <si>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</si>
  <si>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</si>
  <si>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</si>
  <si>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</si>
  <si>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</si>
  <si>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</si>
  <si>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</si>
  <si>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</si>
  <si>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</si>
  <si>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</si>
  <si>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</si>
  <si>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</si>
  <si>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</si>
  <si>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</si>
  <si>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</si>
  <si>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</si>
  <si>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</si>
  <si>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</si>
  <si>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</si>
  <si>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</si>
  <si>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</si>
  <si>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</si>
  <si>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</si>
  <si>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</si>
  <si>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</si>
  <si>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</si>
  <si>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</si>
  <si>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</si>
  <si>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</si>
  <si>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</si>
  <si>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</si>
  <si>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</si>
  <si>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</si>
  <si>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</si>
  <si>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</si>
  <si>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</si>
  <si>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</si>
  <si>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</si>
  <si>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</si>
  <si>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</si>
  <si>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</si>
  <si>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</si>
  <si>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</si>
  <si>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</si>
  <si>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</si>
  <si>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</si>
  <si>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</si>
  <si>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</si>
  <si>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</si>
  <si>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</si>
  <si>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</si>
  <si>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</si>
  <si>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</si>
  <si>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</si>
  <si>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</si>
  <si>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</si>
  <si>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</si>
  <si>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</si>
  <si>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</si>
  <si>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</si>
  <si>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</si>
  <si>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</si>
  <si>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</si>
  <si>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</si>
  <si>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</si>
  <si>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</si>
  <si>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</si>
  <si>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</si>
  <si>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</si>
  <si>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</si>
  <si>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</si>
  <si>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</si>
  <si>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</si>
  <si>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</si>
  <si>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</si>
  <si>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</si>
  <si>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</si>
  <si>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</si>
  <si>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</si>
  <si>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</si>
  <si>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</si>
  <si>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</si>
  <si>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</si>
  <si>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</si>
  <si>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</si>
  <si>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</si>
  <si>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</si>
  <si>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</si>
  <si>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</si>
  <si>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</si>
  <si>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</si>
  <si>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</si>
  <si>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</si>
  <si>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</si>
  <si>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</si>
  <si>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</si>
  <si>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</si>
  <si>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</si>
  <si>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</si>
  <si>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</si>
  <si>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</si>
  <si>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</si>
  <si>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</si>
  <si>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</si>
  <si>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</si>
  <si>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</si>
  <si>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</si>
  <si>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</si>
  <si>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</si>
  <si>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</si>
  <si>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</si>
  <si>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</si>
  <si>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</si>
  <si>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</si>
  <si>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</si>
  <si>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</si>
  <si>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</si>
  <si>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</si>
  <si>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</si>
  <si>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</si>
  <si>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</si>
  <si>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</si>
  <si>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</si>
  <si>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</si>
  <si>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</si>
  <si>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</si>
  <si>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</si>
  <si>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</si>
  <si>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</si>
  <si>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</si>
  <si>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</si>
  <si>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</si>
  <si>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</si>
  <si>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</si>
  <si>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</si>
  <si>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</si>
  <si>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</si>
  <si>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</si>
  <si>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</si>
  <si>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</si>
  <si>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</si>
  <si>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</si>
  <si>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</si>
  <si>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</si>
  <si>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</si>
  <si>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</si>
  <si>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</si>
  <si>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</si>
  <si>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</si>
  <si>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</si>
  <si>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</si>
  <si>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</si>
  <si>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</si>
  <si>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</si>
  <si>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</si>
  <si>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</si>
  <si>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</si>
  <si>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</si>
  <si>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</si>
  <si>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</si>
  <si>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</si>
  <si>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</si>
  <si>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</si>
  <si>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</si>
  <si>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</si>
  <si>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</si>
  <si>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</si>
  <si>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</si>
  <si>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</si>
  <si>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</si>
  <si>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</si>
  <si>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</si>
  <si>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</si>
  <si>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</si>
  <si>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</si>
  <si>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</si>
  <si>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</si>
  <si>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</si>
  <si>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</si>
  <si>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</si>
  <si>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</si>
  <si>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</si>
  <si>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</si>
  <si>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</si>
  <si>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</si>
  <si>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</si>
  <si>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</si>
  <si>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</si>
  <si>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</si>
  <si>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</si>
  <si>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</si>
  <si>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</si>
  <si>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</si>
  <si>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</si>
  <si>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</si>
  <si>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</si>
  <si>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</si>
  <si>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</si>
  <si>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</si>
  <si>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</si>
  <si>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</si>
  <si>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</si>
  <si>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</si>
  <si>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</si>
  <si>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</si>
  <si>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</si>
  <si>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</si>
  <si>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</si>
  <si>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</si>
  <si>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</si>
  <si>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</si>
  <si>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</si>
  <si>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</si>
  <si>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</si>
  <si>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</si>
  <si>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</si>
  <si>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</si>
  <si>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</si>
  <si>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</si>
  <si>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</si>
  <si>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</si>
  <si>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</si>
  <si>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</si>
  <si>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</si>
  <si>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</si>
  <si>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</si>
  <si>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</si>
  <si>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</si>
  <si>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</si>
  <si>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</si>
  <si>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</si>
  <si>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</si>
  <si>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</si>
  <si>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</si>
  <si>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</si>
  <si>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</si>
  <si>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</si>
  <si>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</si>
  <si>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</si>
  <si>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</si>
  <si>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</si>
  <si>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</si>
  <si>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</si>
  <si>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</si>
  <si>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</si>
  <si>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</si>
  <si>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</si>
  <si>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</si>
  <si>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</si>
  <si>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</si>
  <si>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</si>
  <si>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</si>
  <si>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</si>
  <si>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</si>
  <si>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</si>
  <si>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</si>
  <si>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</si>
  <si>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</si>
  <si>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</si>
  <si>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</si>
  <si>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</si>
  <si>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</si>
  <si>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</si>
  <si>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</si>
  <si>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</si>
  <si>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</si>
  <si>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</si>
  <si>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</si>
  <si>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</si>
  <si>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</si>
  <si>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</si>
  <si>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</si>
  <si>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</si>
  <si>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</si>
  <si>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</si>
  <si>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</si>
  <si>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</si>
  <si>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</si>
  <si>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</si>
  <si>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</si>
  <si>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</si>
  <si>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</si>
  <si>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</si>
  <si>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</si>
  <si>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</si>
  <si>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</si>
  <si>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</si>
  <si>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</si>
  <si>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</si>
  <si>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</si>
  <si>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</si>
  <si>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</si>
  <si>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</si>
  <si>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</si>
  <si>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</si>
  <si>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</si>
  <si>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</si>
  <si>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</si>
  <si>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</si>
  <si>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</si>
  <si>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</si>
  <si>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</si>
  <si>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</si>
  <si>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</si>
  <si>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</si>
  <si>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</si>
  <si>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</si>
  <si>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</si>
  <si>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</si>
  <si>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</si>
  <si>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</si>
  <si>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</si>
  <si>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</si>
  <si>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</si>
  <si>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</si>
  <si>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</si>
  <si>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</si>
  <si>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</si>
  <si>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</si>
  <si>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</si>
  <si>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</si>
  <si>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</si>
  <si>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</si>
  <si>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</si>
  <si>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</si>
  <si>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</si>
  <si>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</si>
  <si>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</si>
  <si>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</si>
  <si>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</si>
  <si>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</si>
  <si>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</si>
  <si>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</si>
  <si>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</si>
  <si>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</si>
  <si>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</si>
  <si>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</si>
  <si>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</si>
  <si>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</si>
  <si>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</si>
  <si>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</si>
  <si>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</si>
  <si>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</si>
  <si>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</si>
  <si>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</si>
  <si>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</si>
  <si>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</si>
  <si>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</si>
  <si>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</si>
  <si>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</si>
  <si>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</si>
  <si>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</si>
  <si>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</si>
  <si>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</si>
  <si>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</si>
  <si>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</si>
  <si>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</si>
  <si>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</si>
  <si>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</si>
  <si>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</si>
  <si>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</si>
  <si>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</si>
  <si>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</si>
  <si>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</si>
  <si>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</si>
  <si>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</si>
  <si>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</si>
  <si>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</si>
  <si>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</si>
  <si>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</si>
  <si>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</si>
  <si>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</si>
  <si>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</si>
  <si>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</si>
  <si>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</si>
  <si>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</si>
  <si>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</si>
  <si>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</si>
  <si>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</si>
  <si>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</si>
  <si>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</si>
  <si>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</si>
  <si>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</si>
  <si>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</si>
  <si>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</si>
  <si>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</si>
  <si>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</si>
  <si>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</si>
  <si>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</si>
  <si>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</si>
  <si>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</si>
  <si>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</si>
  <si>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</si>
  <si>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</si>
  <si>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</si>
  <si>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</si>
  <si>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</si>
  <si>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</si>
  <si>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</si>
  <si>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</si>
  <si>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</si>
  <si>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</si>
  <si>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</si>
  <si>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</si>
  <si>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</si>
  <si>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</si>
  <si>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</si>
  <si>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</si>
  <si>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</si>
  <si>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</si>
  <si>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</si>
  <si>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</si>
  <si>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</si>
  <si>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</si>
  <si>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</si>
  <si>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</si>
  <si>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</si>
  <si>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</si>
  <si>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</si>
  <si>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</si>
  <si>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</si>
  <si>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</si>
  <si>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</si>
  <si>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</si>
  <si>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</si>
  <si>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</si>
  <si>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</si>
  <si>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</si>
  <si>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</si>
  <si>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</si>
  <si>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</si>
  <si>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</si>
  <si>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</si>
  <si>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</si>
  <si>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</si>
  <si>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</si>
  <si>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</si>
  <si>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</si>
  <si>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</si>
  <si>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</si>
  <si>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</si>
  <si>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</si>
  <si>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</si>
  <si>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</si>
  <si>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</si>
  <si>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</si>
  <si>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</si>
  <si>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</si>
  <si>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</si>
  <si>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</si>
  <si>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</si>
  <si>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</si>
  <si>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</si>
  <si>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</si>
  <si>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</si>
  <si>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</si>
  <si>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</si>
  <si>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</si>
  <si>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</si>
  <si>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</si>
  <si>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</si>
  <si>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</si>
  <si>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</si>
  <si>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</si>
  <si>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</si>
  <si>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</si>
  <si>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</si>
  <si>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</si>
  <si>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</si>
  <si>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</si>
  <si>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</si>
  <si>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</si>
  <si>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</si>
  <si>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</si>
  <si>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</si>
  <si>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</si>
  <si>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</si>
  <si>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</si>
  <si>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</si>
  <si>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</si>
  <si>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</si>
  <si>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</si>
  <si>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</si>
  <si>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</si>
  <si>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</si>
  <si>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</si>
  <si>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</si>
  <si>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</si>
  <si>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</si>
  <si>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</si>
  <si>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</si>
  <si>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</si>
  <si>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</si>
  <si>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</si>
  <si>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</si>
  <si>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</si>
  <si>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</si>
  <si>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</si>
  <si>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</si>
  <si>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</si>
  <si>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</si>
  <si>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</si>
  <si>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</si>
  <si>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</si>
  <si>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</si>
  <si>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</si>
  <si>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</si>
  <si>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</si>
  <si>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</si>
  <si>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</si>
  <si>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</si>
  <si>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</si>
  <si>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</si>
  <si>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</si>
  <si>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</si>
  <si>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</si>
  <si>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</si>
  <si>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</si>
  <si>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</si>
  <si>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</si>
  <si>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</si>
  <si>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</si>
  <si>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</si>
  <si>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</si>
  <si>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</si>
  <si>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</si>
  <si>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</si>
  <si>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</si>
  <si>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</si>
  <si>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</si>
  <si>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</si>
  <si>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</si>
  <si>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</si>
  <si>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</si>
  <si>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</si>
  <si>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</si>
  <si>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</si>
  <si>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</si>
  <si>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</si>
  <si>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</si>
  <si>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</si>
  <si>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</si>
  <si>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</si>
  <si>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</si>
  <si>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</si>
  <si>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</si>
  <si>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</si>
  <si>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</si>
  <si>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</si>
  <si>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</si>
  <si>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</si>
  <si>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</si>
  <si>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</si>
  <si>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</si>
  <si>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</si>
  <si>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</si>
  <si>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</si>
  <si>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</si>
  <si>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</si>
  <si>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</si>
  <si>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</si>
  <si>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</si>
  <si>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</si>
  <si>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</si>
  <si>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</si>
  <si>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</si>
  <si>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</si>
  <si>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</si>
  <si>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</si>
  <si>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</si>
  <si>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</si>
  <si>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</si>
  <si>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</si>
  <si>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</si>
  <si>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</si>
  <si>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</si>
  <si>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</si>
  <si>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</si>
  <si>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</si>
  <si>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</si>
  <si>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</si>
  <si>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</si>
  <si>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</si>
  <si>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</si>
  <si>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</si>
  <si>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</si>
  <si>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</si>
  <si>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</si>
  <si>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</si>
  <si>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</si>
  <si>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</si>
  <si>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</si>
  <si>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</si>
  <si>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</si>
  <si>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</si>
  <si>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</si>
  <si>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</si>
  <si>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</si>
  <si>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</si>
  <si>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</si>
  <si>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</si>
  <si>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</si>
  <si>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</si>
  <si>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</si>
  <si>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</si>
  <si>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</si>
  <si>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</si>
  <si>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</si>
  <si>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</si>
  <si>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</si>
  <si>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</si>
  <si>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</si>
  <si>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</si>
  <si>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</si>
  <si>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</si>
  <si>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</si>
  <si>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</si>
  <si>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</si>
  <si>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</si>
  <si>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</si>
  <si>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</si>
  <si>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</si>
  <si>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</si>
  <si>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</si>
  <si>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</si>
  <si>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</si>
  <si>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</si>
  <si>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</si>
  <si>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</si>
  <si>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</si>
  <si>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</si>
  <si>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</si>
  <si>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</si>
  <si>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</si>
  <si>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</si>
  <si>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</si>
  <si>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</si>
  <si>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</si>
  <si>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</si>
  <si>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</si>
  <si>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</si>
  <si>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</si>
  <si>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</si>
  <si>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</si>
  <si>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</si>
  <si>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</si>
  <si>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</si>
  <si>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</si>
  <si>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</si>
  <si>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</si>
  <si>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</si>
  <si>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</si>
  <si>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</si>
  <si>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</si>
  <si>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</si>
  <si>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</si>
  <si>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</si>
  <si>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</si>
  <si>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</si>
  <si>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</si>
  <si>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</si>
  <si>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</si>
  <si>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</si>
  <si>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</si>
  <si>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</si>
  <si>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</si>
  <si>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</si>
  <si>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</si>
  <si>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</si>
  <si>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</si>
  <si>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</si>
  <si>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</si>
  <si>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</si>
  <si>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</si>
  <si>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</si>
  <si>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</si>
  <si>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</si>
  <si>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</si>
  <si>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</si>
  <si>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</si>
  <si>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</si>
  <si>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</si>
  <si>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</si>
  <si>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</si>
  <si>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</si>
  <si>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</si>
  <si>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</si>
  <si>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</si>
  <si>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</si>
  <si>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</si>
  <si>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</si>
  <si>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</si>
  <si>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</si>
  <si>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</si>
  <si>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</si>
  <si>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</si>
  <si>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</si>
  <si>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</si>
  <si>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</si>
  <si>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</si>
  <si>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</si>
  <si>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</si>
  <si>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</si>
  <si>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</si>
  <si>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</si>
  <si>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</si>
  <si>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</si>
  <si>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</si>
  <si>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</si>
  <si>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</si>
  <si>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</si>
  <si>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</si>
  <si>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</si>
  <si>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</si>
  <si>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</si>
  <si>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</si>
  <si>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</si>
  <si>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</si>
  <si>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</si>
  <si>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</si>
  <si>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</si>
  <si>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</si>
  <si>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</si>
  <si>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</si>
  <si>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</si>
  <si>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</si>
  <si>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</si>
  <si>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</si>
  <si>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</si>
  <si>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</si>
  <si>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</si>
  <si>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</si>
  <si>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</si>
  <si>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</si>
  <si>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</si>
  <si>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</si>
  <si>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</si>
  <si>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</si>
  <si>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</si>
  <si>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</si>
  <si>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</si>
  <si>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</si>
  <si>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</si>
  <si>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</si>
  <si>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</si>
  <si>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</si>
  <si>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</si>
  <si>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</si>
  <si>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</si>
  <si>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</si>
  <si>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</si>
  <si>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</si>
  <si>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</si>
  <si>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</si>
  <si>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</si>
  <si>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</si>
  <si>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</si>
  <si>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</si>
  <si>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</si>
  <si>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</si>
  <si>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</si>
  <si>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</si>
  <si>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</si>
  <si>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</si>
  <si>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</si>
  <si>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</si>
  <si>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</si>
  <si>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</si>
  <si>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</si>
  <si>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</si>
  <si>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</si>
  <si>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</si>
  <si>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</si>
  <si>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</si>
  <si>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</si>
  <si>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</si>
  <si>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</si>
  <si>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</si>
  <si>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</si>
  <si>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</si>
  <si>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</si>
  <si>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</si>
  <si>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</si>
  <si>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</si>
  <si>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</si>
  <si>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</si>
  <si>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</si>
  <si>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</si>
  <si>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</si>
  <si>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</si>
  <si>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</si>
  <si>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</si>
  <si>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</si>
  <si>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</si>
  <si>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</si>
  <si>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</si>
  <si>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</si>
  <si>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</si>
  <si>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</si>
  <si>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</si>
  <si>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</si>
  <si>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</si>
  <si>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</si>
  <si>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</si>
  <si>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</si>
  <si>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</si>
  <si>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</si>
  <si>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</si>
  <si>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</si>
  <si>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</si>
  <si>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</si>
  <si>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</si>
  <si>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</si>
  <si>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</si>
  <si>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</si>
  <si>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</si>
  <si>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</si>
  <si>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</si>
  <si>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</si>
  <si>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</si>
  <si>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</si>
  <si>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</si>
  <si>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</si>
  <si>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</si>
  <si>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</si>
  <si>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</si>
  <si>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</si>
  <si>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</si>
  <si>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</si>
  <si>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</si>
  <si>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</si>
  <si>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</si>
  <si>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</si>
  <si>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</si>
  <si>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</si>
  <si>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</si>
  <si>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</si>
  <si>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</si>
  <si>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</si>
  <si>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</si>
  <si>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</si>
  <si>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</si>
  <si>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</si>
  <si>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</si>
  <si>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</si>
  <si>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</si>
  <si>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</si>
  <si>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</si>
  <si>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</si>
  <si>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</si>
  <si>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</si>
  <si>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</si>
  <si>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</si>
  <si>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</si>
  <si>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</si>
  <si>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</si>
  <si>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</si>
  <si>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</si>
  <si>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</si>
  <si>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</si>
  <si>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</si>
  <si>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</si>
  <si>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</si>
  <si>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</si>
  <si>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</si>
  <si>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</si>
  <si>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</si>
  <si>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</si>
  <si>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</si>
  <si>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</si>
  <si>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</si>
  <si>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</si>
  <si>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</si>
  <si>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</si>
  <si>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</si>
  <si>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</si>
  <si>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</si>
  <si>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</si>
  <si>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</si>
  <si>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</si>
  <si>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</si>
  <si>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</si>
  <si>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</si>
  <si>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</si>
  <si>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</si>
  <si>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</si>
  <si>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</si>
  <si>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</si>
  <si>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</si>
  <si>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</si>
  <si>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</si>
  <si>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</si>
  <si>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</si>
  <si>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</si>
  <si>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</si>
  <si>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</si>
  <si>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</si>
  <si>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</si>
  <si>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</si>
  <si>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</si>
  <si>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</si>
  <si>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</si>
  <si>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</si>
  <si>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</si>
  <si>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</si>
  <si>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</si>
  <si>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</si>
  <si>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</si>
  <si>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</si>
  <si>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</si>
  <si>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</si>
  <si>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</si>
  <si>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</si>
  <si>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</si>
  <si>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</si>
  <si>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</si>
  <si>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</si>
  <si>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</si>
  <si>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</si>
  <si>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</si>
  <si>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</si>
  <si>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</si>
  <si>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</si>
  <si>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</si>
  <si>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</si>
  <si>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</si>
  <si>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</si>
  <si>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</si>
  <si>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</si>
  <si>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</si>
  <si>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</si>
  <si>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</si>
  <si>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</si>
  <si>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</si>
  <si>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</si>
  <si>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</si>
  <si>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</si>
  <si>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</si>
  <si>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</si>
  <si>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</si>
  <si>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</si>
  <si>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</si>
  <si>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</si>
  <si>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</si>
  <si>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</si>
  <si>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</si>
  <si>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</si>
  <si>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</si>
  <si>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</si>
  <si>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</si>
  <si>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</si>
  <si>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</si>
  <si>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</si>
  <si>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</si>
  <si>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</si>
  <si>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</si>
  <si>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</si>
  <si>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</si>
  <si>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</si>
  <si>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</si>
  <si>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</si>
  <si>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</si>
  <si>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</si>
  <si>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</si>
  <si>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</si>
  <si>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</si>
  <si>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</si>
  <si>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</si>
  <si>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</si>
  <si>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</si>
  <si>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</si>
  <si>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</si>
  <si>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</si>
  <si>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</si>
  <si>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</si>
  <si>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</si>
  <si>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</si>
  <si>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</si>
  <si>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</si>
  <si>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</si>
  <si>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</si>
  <si>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</si>
  <si>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</si>
  <si>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</si>
  <si>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</si>
  <si>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</si>
  <si>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</si>
  <si>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</si>
  <si>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</si>
  <si>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</si>
  <si>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</si>
  <si>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</si>
  <si>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</si>
  <si>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</si>
  <si>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</si>
  <si>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</si>
  <si>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</si>
  <si>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</si>
  <si>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</si>
  <si>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</si>
  <si>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</si>
  <si>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</si>
  <si>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</si>
  <si>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</si>
  <si>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</si>
  <si>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</si>
  <si>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</si>
  <si>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</si>
  <si>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</si>
  <si>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</si>
  <si>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</si>
  <si>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</si>
  <si>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</si>
  <si>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</si>
  <si>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</si>
  <si>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</si>
  <si>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</si>
  <si>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</si>
  <si>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</si>
  <si>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</si>
  <si>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</si>
  <si>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</si>
  <si>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</si>
  <si>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</si>
  <si>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</si>
  <si>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</si>
  <si>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</si>
  <si>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</si>
  <si>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</si>
  <si>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</si>
  <si>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</si>
  <si>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</si>
  <si>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</si>
  <si>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</si>
  <si>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</si>
  <si>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</si>
  <si>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</si>
  <si>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</si>
  <si>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</si>
  <si>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</si>
  <si>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</si>
  <si>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</si>
  <si>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</si>
  <si>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</si>
  <si>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</si>
  <si>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</si>
  <si>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</si>
  <si>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</si>
  <si>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</si>
  <si>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</si>
  <si>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</si>
  <si>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</si>
  <si>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</si>
  <si>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</si>
  <si>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</si>
  <si>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</si>
  <si>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</si>
  <si>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</si>
  <si>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</si>
  <si>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</si>
  <si>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</si>
  <si>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</si>
  <si>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</si>
  <si>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</si>
  <si>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</si>
  <si>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</si>
  <si>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</si>
  <si>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</si>
  <si>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</si>
  <si>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</si>
  <si>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</si>
  <si>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</si>
  <si>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</si>
  <si>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</si>
  <si>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</si>
  <si>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</si>
  <si>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</si>
  <si>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</si>
  <si>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</si>
  <si>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</si>
  <si>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</si>
  <si>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</si>
  <si>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</si>
  <si>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</si>
  <si>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</si>
  <si>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</si>
  <si>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</si>
  <si>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</si>
  <si>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</si>
  <si>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</si>
  <si>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</si>
  <si>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</si>
  <si>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</si>
  <si>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</si>
  <si>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</si>
  <si>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</si>
  <si>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</si>
  <si>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</si>
  <si>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</si>
  <si>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</si>
  <si>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</si>
  <si>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</si>
  <si>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</si>
  <si>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</si>
  <si>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</si>
  <si>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</si>
  <si>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</si>
  <si>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</si>
  <si>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</si>
  <si>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</si>
  <si>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</si>
  <si>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</si>
  <si>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</si>
  <si>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</si>
  <si>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</si>
  <si>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</si>
  <si>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</si>
  <si>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</si>
  <si>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</si>
  <si>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</si>
  <si>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</si>
  <si>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</si>
  <si>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</si>
  <si>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</si>
  <si>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</si>
  <si>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</si>
  <si>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</si>
  <si>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</si>
  <si>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</si>
  <si>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</si>
  <si>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</si>
  <si>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</si>
  <si>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</si>
  <si>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</si>
  <si>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</si>
  <si>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</si>
  <si>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</si>
  <si>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</si>
  <si>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</si>
  <si>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</si>
  <si>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</si>
  <si>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</si>
  <si>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</si>
  <si>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</si>
  <si>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</si>
  <si>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</si>
  <si>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</si>
  <si>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</si>
  <si>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</si>
  <si>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</si>
  <si>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</si>
  <si>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</si>
  <si>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</si>
  <si>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</si>
  <si>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</si>
  <si>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</si>
  <si>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</si>
  <si>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</si>
  <si>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</si>
  <si>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</si>
  <si>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</si>
  <si>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</si>
  <si>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</si>
  <si>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</si>
  <si>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</si>
  <si>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</si>
  <si>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</si>
  <si>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</si>
  <si>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</si>
  <si>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</si>
  <si>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</si>
  <si>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</si>
  <si>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</si>
  <si>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</si>
  <si>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</si>
  <si>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</si>
  <si>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</si>
  <si>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</si>
  <si>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</si>
  <si>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</si>
  <si>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</si>
  <si>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</si>
  <si>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</si>
  <si>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</si>
  <si>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</si>
  <si>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</si>
  <si>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</si>
  <si>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</si>
  <si>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</si>
  <si>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</si>
  <si>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</si>
  <si>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</si>
  <si>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</si>
  <si>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</si>
  <si>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</si>
  <si>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</si>
  <si>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</si>
  <si>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</si>
  <si>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</si>
  <si>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</si>
  <si>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</si>
  <si>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</si>
  <si>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</si>
  <si>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</si>
  <si>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</si>
  <si>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</si>
  <si>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</si>
  <si>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</si>
  <si>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</si>
  <si>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</si>
  <si>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</si>
  <si>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</si>
  <si>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</si>
  <si>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</si>
  <si>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</si>
  <si>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</si>
  <si>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</si>
  <si>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</si>
  <si>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</si>
  <si>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</si>
  <si>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</si>
  <si>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</si>
  <si>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</si>
  <si>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</si>
  <si>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</si>
  <si>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</si>
  <si>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</si>
  <si>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</si>
  <si>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</si>
  <si>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</si>
  <si>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</si>
  <si>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</si>
  <si>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</si>
  <si>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</si>
  <si>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</si>
  <si>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</si>
  <si>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</si>
  <si>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</si>
  <si>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</si>
  <si>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</si>
  <si>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</si>
  <si>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</si>
  <si>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</si>
  <si>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</si>
  <si>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</si>
  <si>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</si>
  <si>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</si>
  <si>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</si>
  <si>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</si>
  <si>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</si>
  <si>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</si>
  <si>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</si>
  <si>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</si>
  <si>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</si>
  <si>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</si>
  <si>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</si>
  <si>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</si>
  <si>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</si>
  <si>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</si>
  <si>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</si>
  <si>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</si>
  <si>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</si>
  <si>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</si>
  <si>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</si>
  <si>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</si>
  <si>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</si>
  <si>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</si>
  <si>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</si>
  <si>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</si>
  <si>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</si>
  <si>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</si>
  <si>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</si>
  <si>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</si>
  <si>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</si>
  <si>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</si>
  <si>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</si>
  <si>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</si>
  <si>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</si>
  <si>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</si>
  <si>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</si>
  <si>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</si>
  <si>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</si>
  <si>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</si>
  <si>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</si>
  <si>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</si>
  <si>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</si>
  <si>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</si>
  <si>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</si>
  <si>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</si>
  <si>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</si>
  <si>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</si>
  <si>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</si>
  <si>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</si>
  <si>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</si>
  <si>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</si>
  <si>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</si>
  <si>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</si>
  <si>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</si>
  <si>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</si>
  <si>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</si>
  <si>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</si>
  <si>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</si>
  <si>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</si>
  <si>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</si>
  <si>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</si>
  <si>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</si>
  <si>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</si>
  <si>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</si>
  <si>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</si>
  <si>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</si>
  <si>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</si>
  <si>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</si>
  <si>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</si>
  <si>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</si>
  <si>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</si>
  <si>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</si>
  <si>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</si>
  <si>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</si>
  <si>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</si>
  <si>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</si>
  <si>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</si>
  <si>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</si>
  <si>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</si>
  <si>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</si>
  <si>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</si>
  <si>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</si>
  <si>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</si>
  <si>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</si>
  <si>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</si>
  <si>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</si>
  <si>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</si>
  <si>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</si>
  <si>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</si>
  <si>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</si>
  <si>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</si>
  <si>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</si>
  <si>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</si>
  <si>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</si>
  <si>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</si>
  <si>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</si>
  <si>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</si>
  <si>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</si>
  <si>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</si>
  <si>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</si>
  <si>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</si>
  <si>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</si>
  <si>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</si>
  <si>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</si>
  <si>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</si>
  <si>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</si>
  <si>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</si>
  <si>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</si>
  <si>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</si>
  <si>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</si>
  <si>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</si>
  <si>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</si>
  <si>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</si>
  <si>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</si>
  <si>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</si>
  <si>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</si>
  <si>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</si>
  <si>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</si>
  <si>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</si>
  <si>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</si>
  <si>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</si>
  <si>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</si>
  <si>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</si>
  <si>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</si>
  <si>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</si>
  <si>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</si>
  <si>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</si>
  <si>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</si>
  <si>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</si>
  <si>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</si>
  <si>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</si>
  <si>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</si>
  <si>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</si>
  <si>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</si>
  <si>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</si>
  <si>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</si>
  <si>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</si>
  <si>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</si>
  <si>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</si>
  <si>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</si>
  <si>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</si>
  <si>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</si>
  <si>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</si>
  <si>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</si>
  <si>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</si>
  <si>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</si>
  <si>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</si>
  <si>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</si>
  <si>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</si>
  <si>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</si>
  <si>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</si>
  <si>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</si>
  <si>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</si>
  <si>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</si>
  <si>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</si>
  <si>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</si>
  <si>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</si>
  <si>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</si>
  <si>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</si>
  <si>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</si>
  <si>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</si>
  <si>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</si>
  <si>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</si>
  <si>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</si>
  <si>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</si>
  <si>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</si>
  <si>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</si>
  <si>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</si>
  <si>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</si>
  <si>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</si>
  <si>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</si>
  <si>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</si>
  <si>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</si>
  <si>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</si>
  <si>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</si>
  <si>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</si>
  <si>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</si>
  <si>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</si>
  <si>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</si>
  <si>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</si>
  <si>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</si>
  <si>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</si>
  <si>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</si>
  <si>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</si>
  <si>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</si>
  <si>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</si>
  <si>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</si>
  <si>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</si>
  <si>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</si>
  <si>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</si>
  <si>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</si>
  <si>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</si>
  <si>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</si>
  <si>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</si>
  <si>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</si>
  <si>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</si>
  <si>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</si>
  <si>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</si>
  <si>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</si>
  <si>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</si>
  <si>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</si>
  <si>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</si>
  <si>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</si>
  <si>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</si>
  <si>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</si>
  <si>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</si>
  <si>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</si>
  <si>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</si>
  <si>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</si>
  <si>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</si>
  <si>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</si>
  <si>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</si>
  <si>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</si>
  <si>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</si>
  <si>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</si>
  <si>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</si>
  <si>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</si>
  <si>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</si>
  <si>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</si>
  <si>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</si>
  <si>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</si>
  <si>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</si>
  <si>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</si>
  <si>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</si>
  <si>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</si>
  <si>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</si>
  <si>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</si>
  <si>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</si>
  <si>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</si>
  <si>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</si>
  <si>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</si>
  <si>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</si>
  <si>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</si>
  <si>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</si>
  <si>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</si>
  <si>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</si>
  <si>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</si>
  <si>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</si>
  <si>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</si>
  <si>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</si>
  <si>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</si>
  <si>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</si>
  <si>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</si>
  <si>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</si>
  <si>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</si>
  <si>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</si>
  <si>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</si>
  <si>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</si>
  <si>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</si>
  <si>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</si>
  <si>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</si>
  <si>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</si>
  <si>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</si>
  <si>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</si>
  <si>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</si>
  <si>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</si>
  <si>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</si>
  <si>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</si>
  <si>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</si>
  <si>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</si>
  <si>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</si>
  <si>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</si>
  <si>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</si>
  <si>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</si>
  <si>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</si>
  <si>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</si>
  <si>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</si>
  <si>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</si>
  <si>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</si>
  <si>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</si>
  <si>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</si>
  <si>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</si>
  <si>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</si>
  <si>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</si>
  <si>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</si>
  <si>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</si>
  <si>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</si>
  <si>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</si>
  <si>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</si>
  <si>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</si>
  <si>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</si>
  <si>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</si>
  <si>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</si>
  <si>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</si>
  <si>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</si>
  <si>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</si>
  <si>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</si>
  <si>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</si>
  <si>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</si>
  <si>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</si>
  <si>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</si>
  <si>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</si>
  <si>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</si>
  <si>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</si>
  <si>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</si>
  <si>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</si>
  <si>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</si>
  <si>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</si>
  <si>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</si>
  <si>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</si>
  <si>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</si>
  <si>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</si>
  <si>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</si>
  <si>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</si>
  <si>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</si>
  <si>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</si>
  <si>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</si>
  <si>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</si>
  <si>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</si>
  <si>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</si>
  <si>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</si>
  <si>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</si>
  <si>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</si>
  <si>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</si>
  <si>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</si>
  <si>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</si>
  <si>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</si>
  <si>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</si>
  <si>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</si>
  <si>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MOROLEON</t>
  </si>
  <si>
    <t xml:space="preserve">                                       -  </t>
  </si>
  <si>
    <t xml:space="preserve">                                    -  </t>
  </si>
  <si>
    <t xml:space="preserve">                                        -  </t>
  </si>
  <si>
    <t xml:space="preserve">                                          -  </t>
  </si>
  <si>
    <t xml:space="preserve">                                         -  </t>
  </si>
  <si>
    <t xml:space="preserve">                                           -  </t>
  </si>
  <si>
    <t>31120-8101 SMAPAM</t>
  </si>
  <si>
    <t xml:space="preserve">                                            -  </t>
  </si>
  <si>
    <t xml:space="preserve">                                             -  </t>
  </si>
  <si>
    <t>Al 31 de diciembre de 2021 y al 30 de marzo de 2022 (b)</t>
  </si>
  <si>
    <t>Del 1 de enero al 30 de marzo de 2022 (b)</t>
  </si>
  <si>
    <t xml:space="preserve">                              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</si>
</sst>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8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5">
    <xf numFmtId="0" fontId="0" fillId="0" borderId="0"/>
    <xf numFmtId="0" fontId="16" fillId="0" borderId="0"/>
    <xf numFmtId="0" fontId="17" fillId="0" borderId="0"/>
    <xf numFmtId="43" fontId="15" fillId="0" borderId="0" applyFont="0" applyFill="0" applyBorder="0" applyAlignment="0" applyProtection="0"/>
    <xf numFmtId="168" fontId="15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Alignment="1" applyProtection="1">
      <alignment vertical="center"/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" fontId="0" fillId="4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  <xf numFmtId="4" fontId="0" fillId="0" borderId="13" xfId="0" applyNumberFormat="1" applyFill="1" applyBorder="1" applyProtection="1">
      <protection locked="0"/>
    </xf>
    <xf numFmtId="0" fontId="0" fillId="0" borderId="13" xfId="0" applyFill="1" applyBorder="1" applyAlignment="1" applyProtection="1">
      <alignment vertical="center"/>
      <protection locked="0"/>
    </xf>
    <xf numFmtId="168" fontId="1" fillId="0" borderId="13" xfId="4" applyFont="1" applyFill="1" applyBorder="1" applyAlignment="1" applyProtection="1">
      <alignment horizontal="right" vertical="center"/>
      <protection locked="0"/>
    </xf>
    <xf numFmtId="168" fontId="15" fillId="0" borderId="13" xfId="4" applyFont="1" applyFill="1" applyBorder="1" applyProtection="1">
      <protection locked="0"/>
    </xf>
    <xf numFmtId="168" fontId="6" fillId="0" borderId="13" xfId="4" applyFont="1" applyFill="1" applyBorder="1" applyProtection="1">
      <protection locked="0"/>
    </xf>
    <xf numFmtId="168" fontId="15" fillId="0" borderId="13" xfId="4" applyFont="1" applyFill="1" applyBorder="1" applyProtection="1">
      <protection locked="0"/>
    </xf>
    <xf numFmtId="168" fontId="0" fillId="0" borderId="13" xfId="4" applyFont="1" applyFill="1" applyBorder="1" applyAlignment="1" applyProtection="1">
      <alignment vertical="center"/>
      <protection locked="0"/>
    </xf>
    <xf numFmtId="168" fontId="15" fillId="0" borderId="13" xfId="4" applyFont="1" applyFill="1" applyBorder="1" applyAlignment="1" applyProtection="1">
      <alignment vertical="center"/>
      <protection locked="0"/>
    </xf>
  </cellXfs>
  <cellStyles count="5">
    <cellStyle name="Millares 2" xfId="3" xr:uid="{0237CAAD-E7FE-4E16-B5D6-A0B977E3E311}"/>
    <cellStyle name="Millares 3" xfId="4" xr:uid="{F726586E-D8FD-4BEB-B43E-E14807A930A2}"/>
    <cellStyle name="Normal" xfId="0" builtinId="0"/>
    <cellStyle name="Normal 2" xfId="2" xr:uid="{FBBE8046-402C-4C32-9AAF-35B3ABA55E67}"/>
    <cellStyle name="Normal 3" xfId="1" xr:uid="{7720D4BF-FCA6-43F4-A93A-6CA9461286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56" t="s">
        <v>829</v>
      </c>
      <c r="B1" s="157"/>
      <c r="C1" s="157"/>
      <c r="D1" s="157"/>
      <c r="E1" s="158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792</v>
      </c>
      <c r="C3" s="159" t="s">
        <v>3302</v>
      </c>
      <c r="D3" s="159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795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796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793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41">
    <pageSetUpPr fitToPage="1"/>
  </sheetPr>
  <dimension ref="A1:K75"/>
  <sheetViews>
    <sheetView showGridLines="0" topLeftCell="A58" workbookViewId="0">
      <selection activeCell="D11" sqref="D11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72" t="s">
        <v>542</v>
      </c>
      <c r="B1" s="172"/>
      <c r="C1" s="172"/>
      <c r="D1" s="172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60" t="str">
        <f>ENTE_PUBLICO_A</f>
        <v>SISTEMA MUNICIPAL DE AGUA POTABLE Y ALCANTARILLADO DE MOROLEON, Gobierno del Estado de Guanajuato (a)</v>
      </c>
      <c r="B2" s="161"/>
      <c r="C2" s="161"/>
      <c r="D2" s="162"/>
    </row>
    <row r="3" spans="1:11" ht="14.25" x14ac:dyDescent="0.45">
      <c r="A3" s="163" t="s">
        <v>166</v>
      </c>
      <c r="B3" s="164"/>
      <c r="C3" s="164"/>
      <c r="D3" s="165"/>
    </row>
    <row r="4" spans="1:11" ht="14.25" x14ac:dyDescent="0.45">
      <c r="A4" s="166" t="str">
        <f>TRIMESTRE</f>
        <v>Del 1 de enero al 30 de marzo de 2022 (b)</v>
      </c>
      <c r="B4" s="167"/>
      <c r="C4" s="167"/>
      <c r="D4" s="168"/>
    </row>
    <row r="5" spans="1:11" ht="14.25" x14ac:dyDescent="0.45">
      <c r="A5" s="169" t="s">
        <v>118</v>
      </c>
      <c r="B5" s="170"/>
      <c r="C5" s="170"/>
      <c r="D5" s="171"/>
    </row>
    <row r="6" spans="1:11" ht="14.25" x14ac:dyDescent="0.45"/>
    <row r="7" spans="1:11" ht="39" customHeight="1" x14ac:dyDescent="0.4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52047114</v>
      </c>
      <c r="C8" s="40">
        <f t="shared" ref="C8:D8" si="0">SUM(C9:C11)</f>
        <v>13399234.15</v>
      </c>
      <c r="D8" s="40">
        <f t="shared" si="0"/>
        <v>13399234.15</v>
      </c>
    </row>
    <row r="9" spans="1:11" x14ac:dyDescent="0.25">
      <c r="A9" s="53" t="s">
        <v>169</v>
      </c>
      <c r="B9" s="199">
        <v>52047114</v>
      </c>
      <c r="C9" s="199">
        <v>13399234.15</v>
      </c>
      <c r="D9" s="199">
        <v>13399234.15</v>
      </c>
    </row>
    <row r="10" spans="1:11" ht="14.25" customHeight="1" x14ac:dyDescent="0.25">
      <c r="A10" s="53" t="s">
        <v>170</v>
      </c>
      <c r="B10" s="23">
        <v>0</v>
      </c>
      <c r="C10" s="23">
        <v>0</v>
      </c>
      <c r="D10" s="23">
        <v>0</v>
      </c>
    </row>
    <row r="11" spans="1:11" ht="14.25" customHeight="1" x14ac:dyDescent="0.25">
      <c r="A11" s="53" t="s">
        <v>171</v>
      </c>
      <c r="B11" s="23">
        <v>0</v>
      </c>
      <c r="C11" s="23">
        <v>0</v>
      </c>
      <c r="D11" s="23">
        <v>0</v>
      </c>
    </row>
    <row r="12" spans="1:11" x14ac:dyDescent="0.25">
      <c r="A12" s="95"/>
      <c r="B12" s="12"/>
      <c r="C12" s="12"/>
      <c r="D12" s="12"/>
    </row>
    <row r="13" spans="1:11" x14ac:dyDescent="0.25">
      <c r="A13" s="55" t="s">
        <v>180</v>
      </c>
      <c r="B13" s="40">
        <f>B14+B15</f>
        <v>52047114</v>
      </c>
      <c r="C13" s="40">
        <f t="shared" ref="C13:D13" si="1">C14+C15</f>
        <v>9083707.9600000009</v>
      </c>
      <c r="D13" s="40">
        <f t="shared" si="1"/>
        <v>9083707.9600000009</v>
      </c>
    </row>
    <row r="14" spans="1:11" x14ac:dyDescent="0.25">
      <c r="A14" s="53" t="s">
        <v>172</v>
      </c>
      <c r="B14" s="202">
        <v>52047114</v>
      </c>
      <c r="C14" s="202">
        <v>9083707.9600000009</v>
      </c>
      <c r="D14" s="202">
        <v>9083707.9600000009</v>
      </c>
    </row>
    <row r="15" spans="1:11" x14ac:dyDescent="0.25">
      <c r="A15" s="53" t="s">
        <v>173</v>
      </c>
      <c r="B15" s="202">
        <v>0</v>
      </c>
      <c r="C15" s="202">
        <v>0</v>
      </c>
      <c r="D15" s="202">
        <v>0</v>
      </c>
    </row>
    <row r="16" spans="1:11" x14ac:dyDescent="0.25">
      <c r="A16" s="95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2">C18+C19</f>
        <v>14563.8</v>
      </c>
      <c r="D17" s="40">
        <f>D18+D19</f>
        <v>14563.8</v>
      </c>
    </row>
    <row r="18" spans="1:4" x14ac:dyDescent="0.25">
      <c r="A18" s="53" t="s">
        <v>175</v>
      </c>
      <c r="B18" s="118">
        <v>0</v>
      </c>
      <c r="C18" s="204">
        <v>14563.8</v>
      </c>
      <c r="D18" s="204">
        <v>14563.8</v>
      </c>
    </row>
    <row r="19" spans="1:4" ht="14.25" customHeight="1" x14ac:dyDescent="0.25">
      <c r="A19" s="53" t="s">
        <v>176</v>
      </c>
      <c r="B19" s="118">
        <v>0</v>
      </c>
      <c r="C19" s="204">
        <v>0</v>
      </c>
      <c r="D19" s="203">
        <v>0</v>
      </c>
    </row>
    <row r="20" spans="1:4" x14ac:dyDescent="0.25">
      <c r="A20" s="95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 t="shared" ref="C21:D21" si="3">C8-C13+C17</f>
        <v>4330089.9899999993</v>
      </c>
      <c r="D21" s="40">
        <f t="shared" si="3"/>
        <v>4330089.9899999993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4">C21-C11</f>
        <v>4330089.9899999993</v>
      </c>
      <c r="D23" s="40">
        <f t="shared" si="4"/>
        <v>4330089.9899999993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5">C23-C17</f>
        <v>4315526.1899999995</v>
      </c>
      <c r="D25" s="40">
        <f>D23-D17</f>
        <v>4315526.1899999995</v>
      </c>
    </row>
    <row r="26" spans="1:4" x14ac:dyDescent="0.25">
      <c r="A26" s="120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7">C25+C29</f>
        <v>4315526.1899999995</v>
      </c>
      <c r="D33" s="61">
        <f t="shared" si="7"/>
        <v>4315526.1899999995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B9</f>
        <v>52047114</v>
      </c>
      <c r="C48" s="123">
        <f>C9</f>
        <v>13399234.15</v>
      </c>
      <c r="D48" s="123">
        <f t="shared" ref="D48" si="11">D9</f>
        <v>13399234.15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7" t="s">
        <v>192</v>
      </c>
      <c r="B50" s="60"/>
      <c r="C50" s="60"/>
      <c r="D50" s="60"/>
    </row>
    <row r="51" spans="1:4" x14ac:dyDescent="0.25">
      <c r="A51" s="127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60">
        <f>B14</f>
        <v>52047114</v>
      </c>
      <c r="C53" s="60">
        <f t="shared" ref="C53:D53" si="13">C14</f>
        <v>9083707.9600000009</v>
      </c>
      <c r="D53" s="60">
        <f t="shared" si="13"/>
        <v>9083707.9600000009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14563.8</v>
      </c>
      <c r="D55" s="60">
        <f t="shared" si="14"/>
        <v>14563.8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4330089.9899999993</v>
      </c>
      <c r="D57" s="61">
        <f t="shared" ref="D57" si="15">D48+D49-D53+D55</f>
        <v>4330089.9899999993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4330089.9899999993</v>
      </c>
      <c r="D59" s="61">
        <f t="shared" si="16"/>
        <v>4330089.9899999993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21">
        <f>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/>
      <c r="C65" s="23"/>
      <c r="D65" s="23"/>
    </row>
    <row r="66" spans="1:4" x14ac:dyDescent="0.25">
      <c r="A66" s="127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 xr:uid="{00000000-0002-0000-0900-000000000000}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52047114</v>
      </c>
      <c r="Q2" s="18">
        <f>'Formato 4'!C8</f>
        <v>13399234.15</v>
      </c>
      <c r="R2" s="18">
        <f>'Formato 4'!D8</f>
        <v>13399234.15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52047114</v>
      </c>
      <c r="Q3" s="18">
        <f>'Formato 4'!C9</f>
        <v>13399234.15</v>
      </c>
      <c r="R3" s="18">
        <f>'Formato 4'!D9</f>
        <v>13399234.15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52047114</v>
      </c>
      <c r="Q6" s="18">
        <f>'Formato 4'!C13</f>
        <v>9083707.9600000009</v>
      </c>
      <c r="R6" s="18">
        <f>'Formato 4'!D13</f>
        <v>9083707.9600000009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52047114</v>
      </c>
      <c r="Q7" s="18">
        <f>'Formato 4'!C14</f>
        <v>9083707.9600000009</v>
      </c>
      <c r="R7" s="18">
        <f>'Formato 4'!D14</f>
        <v>9083707.9600000009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14563.8</v>
      </c>
      <c r="R9" s="18">
        <f>'Formato 4'!D17</f>
        <v>14563.8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14563.8</v>
      </c>
      <c r="R10" s="18">
        <f>'Formato 4'!D18</f>
        <v>14563.8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4330089.9899999993</v>
      </c>
      <c r="R12" s="18">
        <f>'Formato 4'!D21</f>
        <v>4330089.9899999993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4330089.9899999993</v>
      </c>
      <c r="R13" s="18">
        <f>'Formato 4'!D23</f>
        <v>4330089.9899999993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4315526.1899999995</v>
      </c>
      <c r="R14" s="18">
        <f>'Formato 4'!D25</f>
        <v>4315526.1899999995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4315526.1899999995</v>
      </c>
      <c r="R18">
        <f>'Formato 4'!D33</f>
        <v>4315526.1899999995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52047114</v>
      </c>
      <c r="Q26">
        <f>'Formato 4'!C48</f>
        <v>13399234.15</v>
      </c>
      <c r="R26">
        <f>'Formato 4'!D48</f>
        <v>13399234.15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52047114</v>
      </c>
      <c r="Q30">
        <f>'Formato 4'!C53</f>
        <v>9083707.9600000009</v>
      </c>
      <c r="R30">
        <f>'Formato 4'!D53</f>
        <v>9083707.9600000009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14563.8</v>
      </c>
      <c r="R31">
        <f>'Formato 4'!D55</f>
        <v>14563.8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51"/>
  <dimension ref="A1:H76"/>
  <sheetViews>
    <sheetView showGridLines="0" topLeftCell="A49" zoomScale="85" zoomScaleNormal="85" workbookViewId="0">
      <selection activeCell="B68" sqref="B68:G68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78" t="s">
        <v>206</v>
      </c>
      <c r="B1" s="178"/>
      <c r="C1" s="178"/>
      <c r="D1" s="178"/>
      <c r="E1" s="178"/>
      <c r="F1" s="178"/>
      <c r="G1" s="178"/>
    </row>
    <row r="2" spans="1:8" ht="14.25" x14ac:dyDescent="0.45">
      <c r="A2" s="160" t="str">
        <f>ENTE_PUBLICO_A</f>
        <v>SISTEMA MUNICIPAL DE AGUA POTABLE Y ALCANTARILLADO DE MOROLEON, Gobierno del Estado de Guanajuato (a)</v>
      </c>
      <c r="B2" s="161"/>
      <c r="C2" s="161"/>
      <c r="D2" s="161"/>
      <c r="E2" s="161"/>
      <c r="F2" s="161"/>
      <c r="G2" s="162"/>
    </row>
    <row r="3" spans="1:8" x14ac:dyDescent="0.25">
      <c r="A3" s="163" t="s">
        <v>207</v>
      </c>
      <c r="B3" s="164"/>
      <c r="C3" s="164"/>
      <c r="D3" s="164"/>
      <c r="E3" s="164"/>
      <c r="F3" s="164"/>
      <c r="G3" s="165"/>
    </row>
    <row r="4" spans="1:8" ht="14.25" x14ac:dyDescent="0.45">
      <c r="A4" s="166" t="str">
        <f>TRIMESTRE</f>
        <v>Del 1 de enero al 30 de marzo de 2022 (b)</v>
      </c>
      <c r="B4" s="167"/>
      <c r="C4" s="167"/>
      <c r="D4" s="167"/>
      <c r="E4" s="167"/>
      <c r="F4" s="167"/>
      <c r="G4" s="168"/>
    </row>
    <row r="5" spans="1:8" ht="14.25" x14ac:dyDescent="0.45">
      <c r="A5" s="169" t="s">
        <v>118</v>
      </c>
      <c r="B5" s="170"/>
      <c r="C5" s="170"/>
      <c r="D5" s="170"/>
      <c r="E5" s="170"/>
      <c r="F5" s="170"/>
      <c r="G5" s="171"/>
    </row>
    <row r="6" spans="1:8" x14ac:dyDescent="0.25">
      <c r="A6" s="175" t="s">
        <v>214</v>
      </c>
      <c r="B6" s="177" t="s">
        <v>208</v>
      </c>
      <c r="C6" s="177"/>
      <c r="D6" s="177"/>
      <c r="E6" s="177"/>
      <c r="F6" s="177"/>
      <c r="G6" s="177" t="s">
        <v>209</v>
      </c>
    </row>
    <row r="7" spans="1:8" ht="30" x14ac:dyDescent="0.25">
      <c r="A7" s="176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77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ht="14.25" customHeight="1" x14ac:dyDescent="0.25">
      <c r="A9" s="53" t="s">
        <v>216</v>
      </c>
      <c r="B9" s="60" t="s">
        <v>3306</v>
      </c>
      <c r="C9" s="60" t="s">
        <v>3307</v>
      </c>
      <c r="D9" s="60" t="s">
        <v>3308</v>
      </c>
      <c r="E9" s="60" t="s">
        <v>3308</v>
      </c>
      <c r="F9" s="60" t="s">
        <v>3308</v>
      </c>
      <c r="G9" s="60" t="s">
        <v>3305</v>
      </c>
      <c r="H9" s="8"/>
    </row>
    <row r="10" spans="1:8" ht="14.25" customHeight="1" x14ac:dyDescent="0.25">
      <c r="A10" s="53" t="s">
        <v>217</v>
      </c>
      <c r="B10" s="60" t="s">
        <v>3306</v>
      </c>
      <c r="C10" s="60" t="s">
        <v>3307</v>
      </c>
      <c r="D10" s="60" t="s">
        <v>3308</v>
      </c>
      <c r="E10" s="60" t="s">
        <v>3308</v>
      </c>
      <c r="F10" s="60" t="s">
        <v>3308</v>
      </c>
      <c r="G10" s="60" t="s">
        <v>3305</v>
      </c>
    </row>
    <row r="11" spans="1:8" ht="14.25" customHeight="1" x14ac:dyDescent="0.25">
      <c r="A11" s="53" t="s">
        <v>218</v>
      </c>
      <c r="B11" s="60" t="s">
        <v>3306</v>
      </c>
      <c r="C11" s="60" t="s">
        <v>3307</v>
      </c>
      <c r="D11" s="60" t="s">
        <v>3308</v>
      </c>
      <c r="E11" s="60" t="s">
        <v>3308</v>
      </c>
      <c r="F11" s="60" t="s">
        <v>3308</v>
      </c>
      <c r="G11" s="60" t="s">
        <v>3305</v>
      </c>
    </row>
    <row r="12" spans="1:8" ht="14.25" customHeight="1" x14ac:dyDescent="0.25">
      <c r="A12" s="53" t="s">
        <v>219</v>
      </c>
      <c r="B12" s="60" t="s">
        <v>3306</v>
      </c>
      <c r="C12" s="60" t="s">
        <v>3307</v>
      </c>
      <c r="D12" s="60" t="s">
        <v>3308</v>
      </c>
      <c r="E12" s="60" t="s">
        <v>3308</v>
      </c>
      <c r="F12" s="60" t="s">
        <v>3308</v>
      </c>
      <c r="G12" s="60" t="s">
        <v>3305</v>
      </c>
    </row>
    <row r="13" spans="1:8" ht="14.25" customHeight="1" x14ac:dyDescent="0.25">
      <c r="A13" s="53" t="s">
        <v>220</v>
      </c>
      <c r="B13" s="206">
        <v>1193520</v>
      </c>
      <c r="C13" s="206">
        <v>300000</v>
      </c>
      <c r="D13" s="205">
        <v>1493520</v>
      </c>
      <c r="E13" s="206">
        <v>367115.97</v>
      </c>
      <c r="F13" s="206">
        <v>367115.97</v>
      </c>
      <c r="G13" s="205">
        <v>-826404.03</v>
      </c>
    </row>
    <row r="14" spans="1:8" ht="14.25" customHeight="1" x14ac:dyDescent="0.25">
      <c r="A14" s="53" t="s">
        <v>221</v>
      </c>
      <c r="B14" s="60" t="s">
        <v>3306</v>
      </c>
      <c r="C14" s="60" t="s">
        <v>3307</v>
      </c>
      <c r="D14" s="60" t="s">
        <v>3308</v>
      </c>
      <c r="E14" s="60" t="s">
        <v>3308</v>
      </c>
      <c r="F14" s="60" t="s">
        <v>3308</v>
      </c>
      <c r="G14" s="60" t="s">
        <v>3305</v>
      </c>
    </row>
    <row r="15" spans="1:8" ht="14.25" customHeight="1" x14ac:dyDescent="0.25">
      <c r="A15" s="53" t="s">
        <v>222</v>
      </c>
      <c r="B15" s="149">
        <v>44453594</v>
      </c>
      <c r="C15" s="149">
        <v>5690000</v>
      </c>
      <c r="D15" s="149">
        <v>50143594</v>
      </c>
      <c r="E15" s="149">
        <v>13032118.18</v>
      </c>
      <c r="F15" s="149">
        <v>13032118.18</v>
      </c>
      <c r="G15" s="149">
        <v>-31421475.82</v>
      </c>
    </row>
    <row r="16" spans="1:8" x14ac:dyDescent="0.25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ht="14.25" x14ac:dyDescent="0.45">
      <c r="A17" s="63" t="s">
        <v>223</v>
      </c>
      <c r="B17" s="60"/>
      <c r="C17" s="60"/>
      <c r="D17" s="60"/>
      <c r="E17" s="60"/>
      <c r="F17" s="60"/>
      <c r="G17" s="60"/>
    </row>
    <row r="18" spans="1:7" ht="14.25" x14ac:dyDescent="0.45">
      <c r="A18" s="63" t="s">
        <v>224</v>
      </c>
      <c r="B18" s="60"/>
      <c r="C18" s="60"/>
      <c r="D18" s="60"/>
      <c r="E18" s="60"/>
      <c r="F18" s="60"/>
      <c r="G18" s="60"/>
    </row>
    <row r="19" spans="1:7" x14ac:dyDescent="0.25">
      <c r="A19" s="63" t="s">
        <v>225</v>
      </c>
      <c r="B19" s="60"/>
      <c r="C19" s="60"/>
      <c r="D19" s="60"/>
      <c r="E19" s="60"/>
      <c r="F19" s="60"/>
      <c r="G19" s="60"/>
    </row>
    <row r="20" spans="1:7" x14ac:dyDescent="0.25">
      <c r="A20" s="63" t="s">
        <v>226</v>
      </c>
      <c r="B20" s="60"/>
      <c r="C20" s="60"/>
      <c r="D20" s="60"/>
      <c r="E20" s="60"/>
      <c r="F20" s="60"/>
      <c r="G20" s="60"/>
    </row>
    <row r="21" spans="1:7" x14ac:dyDescent="0.25">
      <c r="A21" s="63" t="s">
        <v>227</v>
      </c>
      <c r="B21" s="60"/>
      <c r="C21" s="60"/>
      <c r="D21" s="60"/>
      <c r="E21" s="60"/>
      <c r="F21" s="60"/>
      <c r="G21" s="60"/>
    </row>
    <row r="22" spans="1:7" x14ac:dyDescent="0.25">
      <c r="A22" s="63" t="s">
        <v>228</v>
      </c>
      <c r="B22" s="60"/>
      <c r="C22" s="60"/>
      <c r="D22" s="60"/>
      <c r="E22" s="60"/>
      <c r="F22" s="60"/>
      <c r="G22" s="60"/>
    </row>
    <row r="23" spans="1:7" x14ac:dyDescent="0.25">
      <c r="A23" s="63" t="s">
        <v>229</v>
      </c>
      <c r="B23" s="60"/>
      <c r="C23" s="60"/>
      <c r="D23" s="60"/>
      <c r="E23" s="60"/>
      <c r="F23" s="60"/>
      <c r="G23" s="60"/>
    </row>
    <row r="24" spans="1:7" x14ac:dyDescent="0.25">
      <c r="A24" s="63" t="s">
        <v>230</v>
      </c>
      <c r="B24" s="60"/>
      <c r="C24" s="60"/>
      <c r="D24" s="60"/>
      <c r="E24" s="60"/>
      <c r="F24" s="60"/>
      <c r="G24" s="60"/>
    </row>
    <row r="25" spans="1:7" x14ac:dyDescent="0.25">
      <c r="A25" s="63" t="s">
        <v>231</v>
      </c>
      <c r="B25" s="60"/>
      <c r="C25" s="60"/>
      <c r="D25" s="60"/>
      <c r="E25" s="60"/>
      <c r="F25" s="60"/>
      <c r="G25" s="60"/>
    </row>
    <row r="26" spans="1:7" ht="14.25" x14ac:dyDescent="0.45">
      <c r="A26" s="63" t="s">
        <v>232</v>
      </c>
      <c r="B26" s="60"/>
      <c r="C26" s="60"/>
      <c r="D26" s="60"/>
      <c r="E26" s="60"/>
      <c r="F26" s="60"/>
      <c r="G26" s="60"/>
    </row>
    <row r="27" spans="1:7" x14ac:dyDescent="0.25">
      <c r="A27" s="63" t="s">
        <v>233</v>
      </c>
      <c r="B27" s="60"/>
      <c r="C27" s="60"/>
      <c r="D27" s="60"/>
      <c r="E27" s="60"/>
      <c r="F27" s="60"/>
      <c r="G27" s="60"/>
    </row>
    <row r="28" spans="1:7" x14ac:dyDescent="0.25">
      <c r="A28" s="53" t="s">
        <v>234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/>
    </row>
    <row r="30" spans="1:7" x14ac:dyDescent="0.25">
      <c r="A30" s="63" t="s">
        <v>236</v>
      </c>
      <c r="B30" s="60"/>
      <c r="C30" s="60"/>
      <c r="D30" s="60"/>
      <c r="E30" s="60"/>
      <c r="F30" s="60"/>
      <c r="G30" s="60"/>
    </row>
    <row r="31" spans="1:7" x14ac:dyDescent="0.25">
      <c r="A31" s="63" t="s">
        <v>237</v>
      </c>
      <c r="B31" s="60"/>
      <c r="C31" s="60"/>
      <c r="D31" s="60"/>
      <c r="E31" s="60"/>
      <c r="F31" s="60"/>
      <c r="G31" s="60"/>
    </row>
    <row r="32" spans="1:7" x14ac:dyDescent="0.25">
      <c r="A32" s="63" t="s">
        <v>238</v>
      </c>
      <c r="B32" s="60"/>
      <c r="C32" s="60"/>
      <c r="D32" s="60"/>
      <c r="E32" s="60"/>
      <c r="F32" s="60"/>
      <c r="G32" s="60"/>
    </row>
    <row r="33" spans="1:8" x14ac:dyDescent="0.25">
      <c r="A33" s="63" t="s">
        <v>239</v>
      </c>
      <c r="B33" s="60"/>
      <c r="C33" s="60"/>
      <c r="D33" s="60"/>
      <c r="E33" s="60"/>
      <c r="F33" s="60"/>
      <c r="G33" s="60"/>
    </row>
    <row r="34" spans="1:8" x14ac:dyDescent="0.25">
      <c r="A34" s="53" t="s">
        <v>240</v>
      </c>
      <c r="B34" s="149">
        <v>6400000</v>
      </c>
      <c r="C34" s="149">
        <v>1255469</v>
      </c>
      <c r="D34" s="149">
        <v>7655469</v>
      </c>
      <c r="E34" s="200" t="s">
        <v>3314</v>
      </c>
      <c r="F34" s="200" t="s">
        <v>3314</v>
      </c>
      <c r="G34" s="149">
        <v>-6400000</v>
      </c>
    </row>
    <row r="35" spans="1:8" x14ac:dyDescent="0.25">
      <c r="A35" s="53" t="s">
        <v>241</v>
      </c>
      <c r="B35" s="60">
        <f>B36</f>
        <v>0</v>
      </c>
      <c r="C35" s="60">
        <f t="shared" ref="C35:F35" si="2">C36</f>
        <v>0</v>
      </c>
      <c r="D35" s="60">
        <f t="shared" si="2"/>
        <v>0</v>
      </c>
      <c r="E35" s="60">
        <f t="shared" si="2"/>
        <v>0</v>
      </c>
      <c r="F35" s="60">
        <f t="shared" si="2"/>
        <v>0</v>
      </c>
      <c r="G35" s="60">
        <f>G36</f>
        <v>0</v>
      </c>
    </row>
    <row r="36" spans="1:8" x14ac:dyDescent="0.25">
      <c r="A36" s="63" t="s">
        <v>242</v>
      </c>
      <c r="B36" s="60"/>
      <c r="C36" s="60"/>
      <c r="D36" s="60"/>
      <c r="E36" s="60"/>
      <c r="F36" s="60"/>
      <c r="G36" s="60"/>
    </row>
    <row r="37" spans="1:8" x14ac:dyDescent="0.25">
      <c r="A37" s="53" t="s">
        <v>243</v>
      </c>
      <c r="B37" s="60">
        <f>B38+B39</f>
        <v>0</v>
      </c>
      <c r="C37" s="60">
        <f t="shared" ref="C37:G37" si="3">C38+C39</f>
        <v>0</v>
      </c>
      <c r="D37" s="60">
        <f t="shared" si="3"/>
        <v>0</v>
      </c>
      <c r="E37" s="60">
        <f t="shared" si="3"/>
        <v>0</v>
      </c>
      <c r="F37" s="60">
        <f t="shared" si="3"/>
        <v>0</v>
      </c>
      <c r="G37" s="60">
        <f t="shared" si="3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/>
    </row>
    <row r="39" spans="1:8" x14ac:dyDescent="0.25">
      <c r="A39" s="63" t="s">
        <v>245</v>
      </c>
      <c r="B39" s="60"/>
      <c r="C39" s="60"/>
      <c r="D39" s="60"/>
      <c r="E39" s="60"/>
      <c r="F39" s="60"/>
      <c r="G39" s="60"/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52047114</v>
      </c>
      <c r="C41" s="61">
        <f t="shared" ref="C41:E41" si="4">SUM(C9,C10,C11,C12,C13,C14,C15,C16,C28,C34,C35,C37)</f>
        <v>7245469</v>
      </c>
      <c r="D41" s="61">
        <f t="shared" si="4"/>
        <v>59292583</v>
      </c>
      <c r="E41" s="61">
        <f t="shared" si="4"/>
        <v>13399234.15</v>
      </c>
      <c r="F41" s="61">
        <f>SUM(F9,F10,F11,F12,F13,F14,F15,F16,F28,F34,F35,F37)</f>
        <v>13399234.15</v>
      </c>
      <c r="G41" s="61">
        <f>SUM(G9,G10,G11,G12,G13,G14,G15,G16,G28,G34,G35,G37)</f>
        <v>-38647879.850000001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5">SUM(C46:C53)</f>
        <v>0</v>
      </c>
      <c r="D45" s="60">
        <f t="shared" si="5"/>
        <v>0</v>
      </c>
      <c r="E45" s="60">
        <f t="shared" si="5"/>
        <v>0</v>
      </c>
      <c r="F45" s="60">
        <f t="shared" si="5"/>
        <v>0</v>
      </c>
      <c r="G45" s="60">
        <f t="shared" si="5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/>
    </row>
    <row r="47" spans="1:8" x14ac:dyDescent="0.25">
      <c r="A47" s="69" t="s">
        <v>250</v>
      </c>
      <c r="B47" s="60"/>
      <c r="C47" s="60"/>
      <c r="D47" s="60"/>
      <c r="E47" s="60"/>
      <c r="F47" s="60"/>
      <c r="G47" s="60"/>
    </row>
    <row r="48" spans="1:8" x14ac:dyDescent="0.25">
      <c r="A48" s="69" t="s">
        <v>251</v>
      </c>
      <c r="B48" s="60"/>
      <c r="C48" s="60"/>
      <c r="D48" s="60"/>
      <c r="E48" s="60"/>
      <c r="F48" s="60"/>
      <c r="G48" s="60"/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/>
    </row>
    <row r="50" spans="1:7" x14ac:dyDescent="0.25">
      <c r="A50" s="69" t="s">
        <v>253</v>
      </c>
      <c r="B50" s="60"/>
      <c r="C50" s="60"/>
      <c r="D50" s="60"/>
      <c r="E50" s="60"/>
      <c r="F50" s="60"/>
      <c r="G50" s="60"/>
    </row>
    <row r="51" spans="1:7" x14ac:dyDescent="0.25">
      <c r="A51" s="69" t="s">
        <v>254</v>
      </c>
      <c r="B51" s="60"/>
      <c r="C51" s="60"/>
      <c r="D51" s="60"/>
      <c r="E51" s="60"/>
      <c r="F51" s="60"/>
      <c r="G51" s="60"/>
    </row>
    <row r="52" spans="1:7" x14ac:dyDescent="0.25">
      <c r="A52" s="48" t="s">
        <v>255</v>
      </c>
      <c r="B52" s="60"/>
      <c r="C52" s="60"/>
      <c r="D52" s="60"/>
      <c r="E52" s="60"/>
      <c r="F52" s="60"/>
      <c r="G52" s="60"/>
    </row>
    <row r="53" spans="1:7" x14ac:dyDescent="0.25">
      <c r="A53" s="63" t="s">
        <v>256</v>
      </c>
      <c r="B53" s="60"/>
      <c r="C53" s="60"/>
      <c r="D53" s="60"/>
      <c r="E53" s="60"/>
      <c r="F53" s="60"/>
      <c r="G53" s="60"/>
    </row>
    <row r="54" spans="1:7" x14ac:dyDescent="0.25">
      <c r="A54" s="53" t="s">
        <v>257</v>
      </c>
      <c r="B54" s="60">
        <f>SUM(B55:B58)</f>
        <v>0</v>
      </c>
      <c r="C54" s="60">
        <f t="shared" ref="C54:G54" si="6">SUM(C55:C58)</f>
        <v>0</v>
      </c>
      <c r="D54" s="60">
        <f t="shared" si="6"/>
        <v>0</v>
      </c>
      <c r="E54" s="60">
        <f t="shared" si="6"/>
        <v>0</v>
      </c>
      <c r="F54" s="60">
        <f t="shared" si="6"/>
        <v>0</v>
      </c>
      <c r="G54" s="60">
        <f t="shared" si="6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/>
    </row>
    <row r="56" spans="1:7" x14ac:dyDescent="0.25">
      <c r="A56" s="69" t="s">
        <v>259</v>
      </c>
      <c r="B56" s="60"/>
      <c r="C56" s="60"/>
      <c r="D56" s="60"/>
      <c r="E56" s="60"/>
      <c r="F56" s="60"/>
      <c r="G56" s="60"/>
    </row>
    <row r="57" spans="1:7" x14ac:dyDescent="0.25">
      <c r="A57" s="69" t="s">
        <v>260</v>
      </c>
      <c r="B57" s="60"/>
      <c r="C57" s="60"/>
      <c r="D57" s="60"/>
      <c r="E57" s="60"/>
      <c r="F57" s="60"/>
      <c r="G57" s="60"/>
    </row>
    <row r="58" spans="1:7" x14ac:dyDescent="0.25">
      <c r="A58" s="48" t="s">
        <v>261</v>
      </c>
      <c r="B58" s="60"/>
      <c r="C58" s="60"/>
      <c r="D58" s="60"/>
      <c r="E58" s="60"/>
      <c r="F58" s="60"/>
      <c r="G58" s="60"/>
    </row>
    <row r="59" spans="1:7" x14ac:dyDescent="0.25">
      <c r="A59" s="53" t="s">
        <v>262</v>
      </c>
      <c r="B59" s="60">
        <f>SUM(B60:B61)</f>
        <v>0</v>
      </c>
      <c r="C59" s="60">
        <f t="shared" ref="C59:G59" si="7">SUM(C60:C61)</f>
        <v>0</v>
      </c>
      <c r="D59" s="60">
        <f t="shared" si="7"/>
        <v>0</v>
      </c>
      <c r="E59" s="60">
        <f t="shared" si="7"/>
        <v>0</v>
      </c>
      <c r="F59" s="60">
        <f t="shared" si="7"/>
        <v>0</v>
      </c>
      <c r="G59" s="60">
        <f t="shared" si="7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/>
    </row>
    <row r="61" spans="1:7" x14ac:dyDescent="0.25">
      <c r="A61" s="69" t="s">
        <v>264</v>
      </c>
      <c r="B61" s="60"/>
      <c r="C61" s="60"/>
      <c r="D61" s="60"/>
      <c r="E61" s="60"/>
      <c r="F61" s="60"/>
      <c r="G61" s="60"/>
    </row>
    <row r="62" spans="1:7" x14ac:dyDescent="0.25">
      <c r="A62" s="53" t="s">
        <v>265</v>
      </c>
      <c r="B62" s="60"/>
      <c r="C62" s="60"/>
      <c r="D62" s="60"/>
      <c r="E62" s="60"/>
      <c r="F62" s="60"/>
      <c r="G62" s="60"/>
    </row>
    <row r="63" spans="1:7" x14ac:dyDescent="0.25">
      <c r="A63" s="53" t="s">
        <v>266</v>
      </c>
      <c r="B63" s="60"/>
      <c r="C63" s="60"/>
      <c r="D63" s="60"/>
      <c r="E63" s="60"/>
      <c r="F63" s="60"/>
      <c r="G63" s="60"/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8">C45+C54+C59+C62+C63</f>
        <v>0</v>
      </c>
      <c r="D65" s="61">
        <f t="shared" si="8"/>
        <v>0</v>
      </c>
      <c r="E65" s="61">
        <f t="shared" si="8"/>
        <v>0</v>
      </c>
      <c r="F65" s="61">
        <f t="shared" si="8"/>
        <v>0</v>
      </c>
      <c r="G65" s="61">
        <f t="shared" si="8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9">C68</f>
        <v>20152308</v>
      </c>
      <c r="D67" s="61">
        <f t="shared" si="9"/>
        <v>20152308</v>
      </c>
      <c r="E67" s="61">
        <f t="shared" si="9"/>
        <v>14563.8</v>
      </c>
      <c r="F67" s="61">
        <f t="shared" si="9"/>
        <v>14563.8</v>
      </c>
      <c r="G67" s="61">
        <f t="shared" si="9"/>
        <v>14563.8</v>
      </c>
    </row>
    <row r="68" spans="1:7" x14ac:dyDescent="0.25">
      <c r="A68" s="53" t="s">
        <v>269</v>
      </c>
      <c r="B68" s="60">
        <v>0</v>
      </c>
      <c r="C68" s="149">
        <v>20152308</v>
      </c>
      <c r="D68" s="149">
        <v>20152308</v>
      </c>
      <c r="E68" s="149">
        <v>14563.8</v>
      </c>
      <c r="F68" s="149">
        <v>14563.8</v>
      </c>
      <c r="G68" s="149">
        <v>14563.8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52047114</v>
      </c>
      <c r="C70" s="61">
        <f t="shared" ref="C70:G70" si="10">C41+C65+C67</f>
        <v>27397777</v>
      </c>
      <c r="D70" s="61">
        <f t="shared" si="10"/>
        <v>79444891</v>
      </c>
      <c r="E70" s="61">
        <f t="shared" si="10"/>
        <v>13413797.950000001</v>
      </c>
      <c r="F70" s="61">
        <f t="shared" si="10"/>
        <v>13413797.950000001</v>
      </c>
      <c r="G70" s="61">
        <f t="shared" si="10"/>
        <v>-38633316.050000004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200">
        <v>0</v>
      </c>
      <c r="C73" s="149">
        <v>20152308</v>
      </c>
      <c r="D73" s="149">
        <v>20152308</v>
      </c>
      <c r="E73" s="149">
        <v>14563.8</v>
      </c>
      <c r="F73" s="149">
        <v>14563.8</v>
      </c>
      <c r="G73" s="149">
        <v>14563.8</v>
      </c>
    </row>
    <row r="74" spans="1:7" ht="30" x14ac:dyDescent="0.25">
      <c r="A74" s="129" t="s">
        <v>273</v>
      </c>
      <c r="B74" s="60"/>
      <c r="C74" s="60"/>
      <c r="D74" s="60"/>
      <c r="E74" s="60"/>
      <c r="F74" s="60"/>
      <c r="G74" s="60"/>
    </row>
    <row r="75" spans="1:7" x14ac:dyDescent="0.25">
      <c r="A75" s="119" t="s">
        <v>274</v>
      </c>
      <c r="B75" s="61">
        <f>B73+B74</f>
        <v>0</v>
      </c>
      <c r="C75" s="61">
        <f t="shared" ref="C75:G75" si="11">C73+C74</f>
        <v>20152308</v>
      </c>
      <c r="D75" s="61">
        <f t="shared" si="11"/>
        <v>20152308</v>
      </c>
      <c r="E75" s="61">
        <f t="shared" si="11"/>
        <v>14563.8</v>
      </c>
      <c r="F75" s="61">
        <f t="shared" si="11"/>
        <v>14563.8</v>
      </c>
      <c r="G75" s="61">
        <f t="shared" si="11"/>
        <v>14563.8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 xr:uid="{00000000-0002-0000-0B00-000001000000}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 t="str">
        <f>'Formato 5'!B9</f>
        <v xml:space="preserve">                                          -  </v>
      </c>
      <c r="Q3" s="18" t="str">
        <f>'Formato 5'!C9</f>
        <v xml:space="preserve">                                         -  </v>
      </c>
      <c r="R3" s="18" t="str">
        <f>'Formato 5'!D9</f>
        <v xml:space="preserve">                                           -  </v>
      </c>
      <c r="S3" s="18" t="str">
        <f>'Formato 5'!E9</f>
        <v xml:space="preserve">                                           -  </v>
      </c>
      <c r="T3" s="18" t="str">
        <f>'Formato 5'!F9</f>
        <v xml:space="preserve">                                           -  </v>
      </c>
      <c r="U3" s="18" t="str">
        <f>'Formato 5'!G9</f>
        <v xml:space="preserve">                                        -  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 t="str">
        <f>'Formato 5'!B10</f>
        <v xml:space="preserve">                                          -  </v>
      </c>
      <c r="Q4" s="18" t="str">
        <f>'Formato 5'!C10</f>
        <v xml:space="preserve">                                         -  </v>
      </c>
      <c r="R4" s="18" t="str">
        <f>'Formato 5'!D10</f>
        <v xml:space="preserve">                                           -  </v>
      </c>
      <c r="S4" s="18" t="str">
        <f>'Formato 5'!E10</f>
        <v xml:space="preserve">                                           -  </v>
      </c>
      <c r="T4" s="18" t="str">
        <f>'Formato 5'!F10</f>
        <v xml:space="preserve">                                           -  </v>
      </c>
      <c r="U4" s="18" t="str">
        <f>'Formato 5'!G10</f>
        <v xml:space="preserve">                                        -  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 t="str">
        <f>'Formato 5'!B11</f>
        <v xml:space="preserve">                                          -  </v>
      </c>
      <c r="Q5" s="18" t="str">
        <f>'Formato 5'!C11</f>
        <v xml:space="preserve">                                         -  </v>
      </c>
      <c r="R5" s="18" t="str">
        <f>'Formato 5'!D11</f>
        <v xml:space="preserve">                                           -  </v>
      </c>
      <c r="S5" s="18" t="str">
        <f>'Formato 5'!E11</f>
        <v xml:space="preserve">                                           -  </v>
      </c>
      <c r="T5" s="18" t="str">
        <f>'Formato 5'!F11</f>
        <v xml:space="preserve">                                           -  </v>
      </c>
      <c r="U5" s="18" t="str">
        <f>'Formato 5'!G11</f>
        <v xml:space="preserve">                                        -  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 t="str">
        <f>'Formato 5'!B12</f>
        <v xml:space="preserve">                                          -  </v>
      </c>
      <c r="Q6" s="18" t="str">
        <f>'Formato 5'!C12</f>
        <v xml:space="preserve">                                         -  </v>
      </c>
      <c r="R6" s="18" t="str">
        <f>'Formato 5'!D12</f>
        <v xml:space="preserve">                                           -  </v>
      </c>
      <c r="S6" s="18" t="str">
        <f>'Formato 5'!E12</f>
        <v xml:space="preserve">                                           -  </v>
      </c>
      <c r="T6" s="18" t="str">
        <f>'Formato 5'!F12</f>
        <v xml:space="preserve">                                           -  </v>
      </c>
      <c r="U6" s="18" t="str">
        <f>'Formato 5'!G12</f>
        <v xml:space="preserve">                                        -  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1193520</v>
      </c>
      <c r="Q7" s="18">
        <f>'Formato 5'!C13</f>
        <v>300000</v>
      </c>
      <c r="R7" s="18">
        <f>'Formato 5'!D13</f>
        <v>1493520</v>
      </c>
      <c r="S7" s="18">
        <f>'Formato 5'!E13</f>
        <v>367115.97</v>
      </c>
      <c r="T7" s="18">
        <f>'Formato 5'!F13</f>
        <v>367115.97</v>
      </c>
      <c r="U7" s="18">
        <f>'Formato 5'!G13</f>
        <v>-826404.03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 t="str">
        <f>'Formato 5'!B14</f>
        <v xml:space="preserve">                                          -  </v>
      </c>
      <c r="Q8" s="18" t="str">
        <f>'Formato 5'!C14</f>
        <v xml:space="preserve">                                         -  </v>
      </c>
      <c r="R8" s="18" t="str">
        <f>'Formato 5'!D14</f>
        <v xml:space="preserve">                                           -  </v>
      </c>
      <c r="S8" s="18" t="str">
        <f>'Formato 5'!E14</f>
        <v xml:space="preserve">                                           -  </v>
      </c>
      <c r="T8" s="18" t="str">
        <f>'Formato 5'!F14</f>
        <v xml:space="preserve">                                           -  </v>
      </c>
      <c r="U8" s="18" t="str">
        <f>'Formato 5'!G14</f>
        <v xml:space="preserve">                                        -  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44453594</v>
      </c>
      <c r="Q9" s="18">
        <f>'Formato 5'!C15</f>
        <v>5690000</v>
      </c>
      <c r="R9" s="18">
        <f>'Formato 5'!D15</f>
        <v>50143594</v>
      </c>
      <c r="S9" s="18">
        <f>'Formato 5'!E15</f>
        <v>13032118.18</v>
      </c>
      <c r="T9" s="18">
        <f>'Formato 5'!F15</f>
        <v>13032118.18</v>
      </c>
      <c r="U9" s="18">
        <f>'Formato 5'!G15</f>
        <v>-31421475.82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6400000</v>
      </c>
      <c r="Q28" s="18">
        <f>'Formato 5'!C34</f>
        <v>1255469</v>
      </c>
      <c r="R28" s="18">
        <f>'Formato 5'!D34</f>
        <v>7655469</v>
      </c>
      <c r="S28" s="18" t="str">
        <f>'Formato 5'!E34</f>
        <v xml:space="preserve">                              -  </v>
      </c>
      <c r="T28" s="18" t="str">
        <f>'Formato 5'!F34</f>
        <v xml:space="preserve">                              -  </v>
      </c>
      <c r="U28" s="18">
        <f>'Formato 5'!G34</f>
        <v>-6400000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52047114</v>
      </c>
      <c r="Q34">
        <f>'Formato 5'!C41</f>
        <v>7245469</v>
      </c>
      <c r="R34">
        <f>'Formato 5'!D41</f>
        <v>59292583</v>
      </c>
      <c r="S34">
        <f>'Formato 5'!E41</f>
        <v>13399234.15</v>
      </c>
      <c r="T34">
        <f>'Formato 5'!F41</f>
        <v>13399234.15</v>
      </c>
      <c r="U34">
        <f>'Formato 5'!G41</f>
        <v>-38647879.850000001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20152308</v>
      </c>
      <c r="R57">
        <f>'Formato 5'!D67</f>
        <v>20152308</v>
      </c>
      <c r="S57">
        <f>'Formato 5'!E67</f>
        <v>14563.8</v>
      </c>
      <c r="T57">
        <f>'Formato 5'!F67</f>
        <v>14563.8</v>
      </c>
      <c r="U57">
        <f>'Formato 5'!G67</f>
        <v>14563.8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20152308</v>
      </c>
      <c r="R58">
        <f>'Formato 5'!D68</f>
        <v>20152308</v>
      </c>
      <c r="S58">
        <f>'Formato 5'!E68</f>
        <v>14563.8</v>
      </c>
      <c r="T58">
        <f>'Formato 5'!F68</f>
        <v>14563.8</v>
      </c>
      <c r="U58">
        <f>'Formato 5'!G68</f>
        <v>14563.8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20152308</v>
      </c>
      <c r="R60">
        <f>'Formato 5'!D73</f>
        <v>20152308</v>
      </c>
      <c r="S60">
        <f>'Formato 5'!E73</f>
        <v>14563.8</v>
      </c>
      <c r="T60">
        <f>'Formato 5'!F73</f>
        <v>14563.8</v>
      </c>
      <c r="U60">
        <f>'Formato 5'!G73</f>
        <v>14563.8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20152308</v>
      </c>
      <c r="R62">
        <f>'Formato 5'!D75</f>
        <v>20152308</v>
      </c>
      <c r="S62">
        <f>'Formato 5'!E75</f>
        <v>14563.8</v>
      </c>
      <c r="T62">
        <f>'Formato 5'!F75</f>
        <v>14563.8</v>
      </c>
      <c r="U62">
        <f>'Formato 5'!G75</f>
        <v>14563.8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61"/>
  <dimension ref="A1:XFC161"/>
  <sheetViews>
    <sheetView topLeftCell="A136" zoomScale="120" zoomScaleNormal="120" zoomScalePageLayoutView="90" workbookViewId="0">
      <selection activeCell="B59" sqref="B59:G61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79" t="s">
        <v>3285</v>
      </c>
      <c r="B1" s="178"/>
      <c r="C1" s="178"/>
      <c r="D1" s="178"/>
      <c r="E1" s="178"/>
      <c r="F1" s="178"/>
      <c r="G1" s="178"/>
    </row>
    <row r="2" spans="1:7" ht="14.25" x14ac:dyDescent="0.45">
      <c r="A2" s="182" t="str">
        <f>ENTE_PUBLICO_A</f>
        <v>SISTEMA MUNICIPAL DE AGUA POTABLE Y ALCANTARILLADO DE MOROLEON, Gobierno del Estado de Guanajuato (a)</v>
      </c>
      <c r="B2" s="182"/>
      <c r="C2" s="182"/>
      <c r="D2" s="182"/>
      <c r="E2" s="182"/>
      <c r="F2" s="182"/>
      <c r="G2" s="182"/>
    </row>
    <row r="3" spans="1:7" x14ac:dyDescent="0.25">
      <c r="A3" s="183" t="s">
        <v>277</v>
      </c>
      <c r="B3" s="183"/>
      <c r="C3" s="183"/>
      <c r="D3" s="183"/>
      <c r="E3" s="183"/>
      <c r="F3" s="183"/>
      <c r="G3" s="183"/>
    </row>
    <row r="4" spans="1:7" x14ac:dyDescent="0.25">
      <c r="A4" s="183" t="s">
        <v>278</v>
      </c>
      <c r="B4" s="183"/>
      <c r="C4" s="183"/>
      <c r="D4" s="183"/>
      <c r="E4" s="183"/>
      <c r="F4" s="183"/>
      <c r="G4" s="183"/>
    </row>
    <row r="5" spans="1:7" ht="14.25" x14ac:dyDescent="0.45">
      <c r="A5" s="184" t="str">
        <f>TRIMESTRE</f>
        <v>Del 1 de enero al 30 de marzo de 2022 (b)</v>
      </c>
      <c r="B5" s="184"/>
      <c r="C5" s="184"/>
      <c r="D5" s="184"/>
      <c r="E5" s="184"/>
      <c r="F5" s="184"/>
      <c r="G5" s="184"/>
    </row>
    <row r="6" spans="1:7" ht="14.25" x14ac:dyDescent="0.45">
      <c r="A6" s="176" t="s">
        <v>118</v>
      </c>
      <c r="B6" s="176"/>
      <c r="C6" s="176"/>
      <c r="D6" s="176"/>
      <c r="E6" s="176"/>
      <c r="F6" s="176"/>
      <c r="G6" s="176"/>
    </row>
    <row r="7" spans="1:7" ht="15" customHeight="1" x14ac:dyDescent="0.25">
      <c r="A7" s="180" t="s">
        <v>0</v>
      </c>
      <c r="B7" s="180" t="s">
        <v>279</v>
      </c>
      <c r="C7" s="180"/>
      <c r="D7" s="180"/>
      <c r="E7" s="180"/>
      <c r="F7" s="180"/>
      <c r="G7" s="181" t="s">
        <v>280</v>
      </c>
    </row>
    <row r="8" spans="1:7" ht="30" x14ac:dyDescent="0.25">
      <c r="A8" s="180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80"/>
    </row>
    <row r="9" spans="1:7" ht="14.25" x14ac:dyDescent="0.45">
      <c r="A9" s="82" t="s">
        <v>285</v>
      </c>
      <c r="B9" s="79">
        <f>SUM(B10,B18,B28,B38,B48,B58,B62,B71,B75)</f>
        <v>52047114</v>
      </c>
      <c r="C9" s="79">
        <f t="shared" ref="C9:G9" si="0">SUM(C10,C18,C28,C38,C48,C58,C62,C71,C75)</f>
        <v>27397777</v>
      </c>
      <c r="D9" s="79">
        <f t="shared" si="0"/>
        <v>79444891</v>
      </c>
      <c r="E9" s="79">
        <f t="shared" si="0"/>
        <v>9083707.9600000009</v>
      </c>
      <c r="F9" s="79">
        <f t="shared" si="0"/>
        <v>9083707.9600000009</v>
      </c>
      <c r="G9" s="79">
        <f t="shared" si="0"/>
        <v>70361183.040000007</v>
      </c>
    </row>
    <row r="10" spans="1:7" x14ac:dyDescent="0.25">
      <c r="A10" s="83" t="s">
        <v>286</v>
      </c>
      <c r="B10" s="80">
        <f>SUM(B11:B17)</f>
        <v>18699401</v>
      </c>
      <c r="C10" s="80">
        <f t="shared" ref="C10:F10" si="1">SUM(C11:C17)</f>
        <v>0</v>
      </c>
      <c r="D10" s="80">
        <f t="shared" si="1"/>
        <v>18699401</v>
      </c>
      <c r="E10" s="80">
        <f t="shared" si="1"/>
        <v>3182642.17</v>
      </c>
      <c r="F10" s="80">
        <f t="shared" si="1"/>
        <v>3182642.17</v>
      </c>
      <c r="G10" s="80">
        <f>SUM(G11:G17)</f>
        <v>15516758.83</v>
      </c>
    </row>
    <row r="11" spans="1:7" x14ac:dyDescent="0.25">
      <c r="A11" s="84" t="s">
        <v>287</v>
      </c>
      <c r="B11" s="151">
        <v>11009964</v>
      </c>
      <c r="C11" s="80" t="s">
        <v>3314</v>
      </c>
      <c r="D11" s="151">
        <v>11009964</v>
      </c>
      <c r="E11" s="151">
        <v>2476298.44</v>
      </c>
      <c r="F11" s="151">
        <v>2476298.44</v>
      </c>
      <c r="G11" s="151">
        <v>8533665.5600000005</v>
      </c>
    </row>
    <row r="12" spans="1:7" x14ac:dyDescent="0.25">
      <c r="A12" s="84" t="s">
        <v>288</v>
      </c>
      <c r="B12" s="80"/>
      <c r="C12" s="80"/>
      <c r="D12" s="80" t="s">
        <v>3314</v>
      </c>
      <c r="E12" s="80"/>
      <c r="F12" s="80"/>
      <c r="G12" s="80" t="s">
        <v>3314</v>
      </c>
    </row>
    <row r="13" spans="1:7" ht="14.25" customHeight="1" x14ac:dyDescent="0.25">
      <c r="A13" s="84" t="s">
        <v>289</v>
      </c>
      <c r="B13" s="151">
        <v>2698056</v>
      </c>
      <c r="C13" s="80" t="s">
        <v>3314</v>
      </c>
      <c r="D13" s="151">
        <v>2698056</v>
      </c>
      <c r="E13" s="151">
        <v>141641.03</v>
      </c>
      <c r="F13" s="151">
        <v>141641.03</v>
      </c>
      <c r="G13" s="151">
        <v>2556414.9700000002</v>
      </c>
    </row>
    <row r="14" spans="1:7" ht="14.25" customHeight="1" x14ac:dyDescent="0.25">
      <c r="A14" s="84" t="s">
        <v>290</v>
      </c>
      <c r="B14" s="151">
        <v>3006188</v>
      </c>
      <c r="C14" s="80" t="s">
        <v>3314</v>
      </c>
      <c r="D14" s="151">
        <v>3006188</v>
      </c>
      <c r="E14" s="151">
        <v>448583.48</v>
      </c>
      <c r="F14" s="151">
        <v>448583.48</v>
      </c>
      <c r="G14" s="151">
        <v>2557604.52</v>
      </c>
    </row>
    <row r="15" spans="1:7" x14ac:dyDescent="0.25">
      <c r="A15" s="84" t="s">
        <v>291</v>
      </c>
      <c r="B15" s="151">
        <v>1165725</v>
      </c>
      <c r="C15" s="80" t="s">
        <v>3314</v>
      </c>
      <c r="D15" s="151">
        <v>1165725</v>
      </c>
      <c r="E15" s="151">
        <v>116119.22</v>
      </c>
      <c r="F15" s="151">
        <v>116119.22</v>
      </c>
      <c r="G15" s="151">
        <v>1049605.78</v>
      </c>
    </row>
    <row r="16" spans="1:7" ht="14.25" customHeight="1" x14ac:dyDescent="0.25">
      <c r="A16" s="84" t="s">
        <v>292</v>
      </c>
      <c r="B16" s="151">
        <v>819468</v>
      </c>
      <c r="C16" s="80" t="s">
        <v>3314</v>
      </c>
      <c r="D16" s="151">
        <v>819468</v>
      </c>
      <c r="E16" s="80" t="s">
        <v>3314</v>
      </c>
      <c r="F16" s="80" t="s">
        <v>3314</v>
      </c>
      <c r="G16" s="151">
        <v>819468</v>
      </c>
    </row>
    <row r="17" spans="1:7" x14ac:dyDescent="0.25">
      <c r="A17" s="84" t="s">
        <v>293</v>
      </c>
      <c r="B17" s="80"/>
      <c r="C17" s="80"/>
      <c r="D17" s="80" t="s">
        <v>3314</v>
      </c>
      <c r="E17" s="80"/>
      <c r="F17" s="80"/>
      <c r="G17" s="80" t="s">
        <v>3314</v>
      </c>
    </row>
    <row r="18" spans="1:7" x14ac:dyDescent="0.25">
      <c r="A18" s="83" t="s">
        <v>294</v>
      </c>
      <c r="B18" s="80">
        <f>SUM(B19:B27)</f>
        <v>4629612</v>
      </c>
      <c r="C18" s="80">
        <f t="shared" ref="C18:F18" si="2">SUM(C19:C27)</f>
        <v>-250043</v>
      </c>
      <c r="D18" s="80">
        <f t="shared" si="2"/>
        <v>4379569</v>
      </c>
      <c r="E18" s="80">
        <f t="shared" si="2"/>
        <v>728723.34</v>
      </c>
      <c r="F18" s="80">
        <f t="shared" si="2"/>
        <v>728723.34</v>
      </c>
      <c r="G18" s="80">
        <f>SUM(G19:G27)</f>
        <v>3650845.66</v>
      </c>
    </row>
    <row r="19" spans="1:7" x14ac:dyDescent="0.25">
      <c r="A19" s="84" t="s">
        <v>295</v>
      </c>
      <c r="B19" s="151">
        <v>314952</v>
      </c>
      <c r="C19" s="80" t="s">
        <v>3314</v>
      </c>
      <c r="D19" s="151">
        <v>314952</v>
      </c>
      <c r="E19" s="151">
        <v>19196.93</v>
      </c>
      <c r="F19" s="151">
        <v>19196.93</v>
      </c>
      <c r="G19" s="151">
        <v>295755.07</v>
      </c>
    </row>
    <row r="20" spans="1:7" x14ac:dyDescent="0.25">
      <c r="A20" s="84" t="s">
        <v>296</v>
      </c>
      <c r="B20" s="151">
        <v>75660</v>
      </c>
      <c r="C20" s="80" t="s">
        <v>3314</v>
      </c>
      <c r="D20" s="151">
        <v>75660</v>
      </c>
      <c r="E20" s="151">
        <v>8504.2199999999993</v>
      </c>
      <c r="F20" s="151">
        <v>8504.2199999999993</v>
      </c>
      <c r="G20" s="151">
        <v>67155.78</v>
      </c>
    </row>
    <row r="21" spans="1:7" x14ac:dyDescent="0.25">
      <c r="A21" s="84" t="s">
        <v>297</v>
      </c>
      <c r="B21" s="80"/>
      <c r="C21" s="80"/>
      <c r="D21" s="80" t="s">
        <v>3314</v>
      </c>
      <c r="E21" s="80"/>
      <c r="F21" s="80"/>
      <c r="G21" s="80" t="s">
        <v>3314</v>
      </c>
    </row>
    <row r="22" spans="1:7" x14ac:dyDescent="0.25">
      <c r="A22" s="84" t="s">
        <v>298</v>
      </c>
      <c r="B22" s="151">
        <v>3494508</v>
      </c>
      <c r="C22" s="151">
        <v>-310043</v>
      </c>
      <c r="D22" s="151">
        <v>3184465</v>
      </c>
      <c r="E22" s="151">
        <v>580373.82999999996</v>
      </c>
      <c r="F22" s="151">
        <v>580373.82999999996</v>
      </c>
      <c r="G22" s="151">
        <v>2604091.17</v>
      </c>
    </row>
    <row r="23" spans="1:7" x14ac:dyDescent="0.25">
      <c r="A23" s="84" t="s">
        <v>299</v>
      </c>
      <c r="B23" s="151">
        <v>24024</v>
      </c>
      <c r="C23" s="80" t="s">
        <v>3314</v>
      </c>
      <c r="D23" s="151">
        <v>24024</v>
      </c>
      <c r="E23" s="80" t="s">
        <v>3314</v>
      </c>
      <c r="F23" s="80" t="s">
        <v>3314</v>
      </c>
      <c r="G23" s="151">
        <v>24024</v>
      </c>
    </row>
    <row r="24" spans="1:7" x14ac:dyDescent="0.25">
      <c r="A24" s="84" t="s">
        <v>300</v>
      </c>
      <c r="B24" s="151">
        <v>435960</v>
      </c>
      <c r="C24" s="151">
        <v>60000</v>
      </c>
      <c r="D24" s="151">
        <v>495960</v>
      </c>
      <c r="E24" s="151">
        <v>112887.5</v>
      </c>
      <c r="F24" s="151">
        <v>112887.5</v>
      </c>
      <c r="G24" s="151">
        <v>383072.5</v>
      </c>
    </row>
    <row r="25" spans="1:7" x14ac:dyDescent="0.25">
      <c r="A25" s="84" t="s">
        <v>301</v>
      </c>
      <c r="B25" s="151">
        <v>160920</v>
      </c>
      <c r="C25" s="80" t="s">
        <v>3314</v>
      </c>
      <c r="D25" s="151">
        <v>160920</v>
      </c>
      <c r="E25" s="151" t="s">
        <v>3314</v>
      </c>
      <c r="F25" s="151" t="s">
        <v>3314</v>
      </c>
      <c r="G25" s="151">
        <v>160920</v>
      </c>
    </row>
    <row r="26" spans="1:7" x14ac:dyDescent="0.25">
      <c r="A26" s="84" t="s">
        <v>302</v>
      </c>
      <c r="B26" s="80"/>
      <c r="C26" s="80"/>
      <c r="D26" s="80" t="s">
        <v>3314</v>
      </c>
      <c r="E26" s="80"/>
      <c r="F26" s="80"/>
      <c r="G26" s="80" t="s">
        <v>3314</v>
      </c>
    </row>
    <row r="27" spans="1:7" x14ac:dyDescent="0.25">
      <c r="A27" s="84" t="s">
        <v>303</v>
      </c>
      <c r="B27" s="151">
        <v>123588</v>
      </c>
      <c r="C27" s="80" t="s">
        <v>3314</v>
      </c>
      <c r="D27" s="151">
        <v>123588</v>
      </c>
      <c r="E27" s="151">
        <v>7760.86</v>
      </c>
      <c r="F27" s="151">
        <v>7760.86</v>
      </c>
      <c r="G27" s="151">
        <v>115827.14</v>
      </c>
    </row>
    <row r="28" spans="1:7" x14ac:dyDescent="0.25">
      <c r="A28" s="83" t="s">
        <v>304</v>
      </c>
      <c r="B28" s="80">
        <f>SUM(B29:B37)</f>
        <v>23546680</v>
      </c>
      <c r="C28" s="80">
        <f t="shared" ref="C28:G28" si="3">SUM(C29:C37)</f>
        <v>5540000</v>
      </c>
      <c r="D28" s="80">
        <f t="shared" si="3"/>
        <v>29086680</v>
      </c>
      <c r="E28" s="80">
        <f t="shared" si="3"/>
        <v>5157778.6499999994</v>
      </c>
      <c r="F28" s="80">
        <f t="shared" si="3"/>
        <v>5157778.6499999994</v>
      </c>
      <c r="G28" s="80">
        <f t="shared" si="3"/>
        <v>23928901.350000001</v>
      </c>
    </row>
    <row r="29" spans="1:7" x14ac:dyDescent="0.25">
      <c r="A29" s="84" t="s">
        <v>305</v>
      </c>
      <c r="B29" s="151">
        <v>10894776</v>
      </c>
      <c r="C29" s="151">
        <v>940000</v>
      </c>
      <c r="D29" s="151">
        <v>11834776</v>
      </c>
      <c r="E29" s="151">
        <v>2214615.62</v>
      </c>
      <c r="F29" s="151">
        <v>2214615.62</v>
      </c>
      <c r="G29" s="151">
        <v>9620160.3800000008</v>
      </c>
    </row>
    <row r="30" spans="1:7" x14ac:dyDescent="0.25">
      <c r="A30" s="84" t="s">
        <v>306</v>
      </c>
      <c r="B30" s="80"/>
      <c r="C30" s="80"/>
      <c r="D30" s="80" t="s">
        <v>3314</v>
      </c>
      <c r="E30" s="80"/>
      <c r="F30" s="80"/>
      <c r="G30" s="80" t="s">
        <v>3314</v>
      </c>
    </row>
    <row r="31" spans="1:7" x14ac:dyDescent="0.25">
      <c r="A31" s="84" t="s">
        <v>307</v>
      </c>
      <c r="B31" s="151">
        <v>803377</v>
      </c>
      <c r="C31" s="80" t="s">
        <v>3314</v>
      </c>
      <c r="D31" s="151">
        <v>803377</v>
      </c>
      <c r="E31" s="151">
        <v>91901.92</v>
      </c>
      <c r="F31" s="151">
        <v>91901.92</v>
      </c>
      <c r="G31" s="151">
        <v>711475.08</v>
      </c>
    </row>
    <row r="32" spans="1:7" x14ac:dyDescent="0.25">
      <c r="A32" s="84" t="s">
        <v>308</v>
      </c>
      <c r="B32" s="151">
        <v>415272</v>
      </c>
      <c r="C32" s="151">
        <v>8000</v>
      </c>
      <c r="D32" s="151">
        <v>423272</v>
      </c>
      <c r="E32" s="151">
        <v>33488.120000000003</v>
      </c>
      <c r="F32" s="151">
        <v>33488.120000000003</v>
      </c>
      <c r="G32" s="151">
        <v>389783.88</v>
      </c>
    </row>
    <row r="33" spans="1:7" x14ac:dyDescent="0.25">
      <c r="A33" s="84" t="s">
        <v>309</v>
      </c>
      <c r="B33" s="151">
        <v>5217984</v>
      </c>
      <c r="C33" s="151">
        <v>4292000</v>
      </c>
      <c r="D33" s="151">
        <v>9509984</v>
      </c>
      <c r="E33" s="151">
        <v>1691717.72</v>
      </c>
      <c r="F33" s="151">
        <v>1691717.72</v>
      </c>
      <c r="G33" s="151">
        <v>7818266.2800000003</v>
      </c>
    </row>
    <row r="34" spans="1:7" x14ac:dyDescent="0.25">
      <c r="A34" s="84" t="s">
        <v>310</v>
      </c>
      <c r="B34" s="151">
        <v>300525</v>
      </c>
      <c r="C34" s="80" t="s">
        <v>3314</v>
      </c>
      <c r="D34" s="151">
        <v>300525</v>
      </c>
      <c r="E34" s="151">
        <v>8200</v>
      </c>
      <c r="F34" s="151">
        <v>8200</v>
      </c>
      <c r="G34" s="151">
        <v>292325</v>
      </c>
    </row>
    <row r="35" spans="1:7" x14ac:dyDescent="0.25">
      <c r="A35" s="84" t="s">
        <v>311</v>
      </c>
      <c r="B35" s="151">
        <v>147528</v>
      </c>
      <c r="C35" s="80" t="s">
        <v>3314</v>
      </c>
      <c r="D35" s="151">
        <v>147528</v>
      </c>
      <c r="E35" s="151">
        <v>5055.34</v>
      </c>
      <c r="F35" s="151">
        <v>5055.34</v>
      </c>
      <c r="G35" s="151">
        <v>142472.66</v>
      </c>
    </row>
    <row r="36" spans="1:7" x14ac:dyDescent="0.25">
      <c r="A36" s="84" t="s">
        <v>312</v>
      </c>
      <c r="B36" s="151">
        <v>127140</v>
      </c>
      <c r="C36" s="80" t="s">
        <v>3314</v>
      </c>
      <c r="D36" s="151">
        <v>127140</v>
      </c>
      <c r="E36" s="151">
        <v>3821.55</v>
      </c>
      <c r="F36" s="151">
        <v>3821.55</v>
      </c>
      <c r="G36" s="151">
        <v>123318.45</v>
      </c>
    </row>
    <row r="37" spans="1:7" x14ac:dyDescent="0.25">
      <c r="A37" s="84" t="s">
        <v>313</v>
      </c>
      <c r="B37" s="151">
        <v>5640078</v>
      </c>
      <c r="C37" s="151">
        <v>300000</v>
      </c>
      <c r="D37" s="151">
        <v>5940078</v>
      </c>
      <c r="E37" s="151">
        <v>1108978.3799999999</v>
      </c>
      <c r="F37" s="151">
        <v>1108978.3799999999</v>
      </c>
      <c r="G37" s="151">
        <v>4831099.62</v>
      </c>
    </row>
    <row r="38" spans="1:7" x14ac:dyDescent="0.25">
      <c r="A38" s="83" t="s">
        <v>314</v>
      </c>
      <c r="B38" s="80">
        <f>SUM(B39:B47)</f>
        <v>11928</v>
      </c>
      <c r="C38" s="80">
        <f t="shared" ref="C38:G38" si="4">SUM(C39:C47)</f>
        <v>752349</v>
      </c>
      <c r="D38" s="80">
        <f t="shared" si="4"/>
        <v>764277</v>
      </c>
      <c r="E38" s="80">
        <f t="shared" si="4"/>
        <v>0</v>
      </c>
      <c r="F38" s="80">
        <f t="shared" si="4"/>
        <v>0</v>
      </c>
      <c r="G38" s="80">
        <f t="shared" si="4"/>
        <v>764277</v>
      </c>
    </row>
    <row r="39" spans="1:7" x14ac:dyDescent="0.25">
      <c r="A39" s="84" t="s">
        <v>315</v>
      </c>
      <c r="B39" s="80"/>
      <c r="C39" s="80"/>
      <c r="D39" s="80" t="s">
        <v>3314</v>
      </c>
      <c r="E39" s="80"/>
      <c r="F39" s="80"/>
      <c r="G39" s="80" t="s">
        <v>3314</v>
      </c>
    </row>
    <row r="40" spans="1:7" x14ac:dyDescent="0.25">
      <c r="A40" s="84" t="s">
        <v>316</v>
      </c>
      <c r="B40" s="80"/>
      <c r="C40" s="80"/>
      <c r="D40" s="80" t="s">
        <v>3314</v>
      </c>
      <c r="E40" s="80"/>
      <c r="F40" s="80"/>
      <c r="G40" s="80" t="s">
        <v>3314</v>
      </c>
    </row>
    <row r="41" spans="1:7" x14ac:dyDescent="0.25">
      <c r="A41" s="84" t="s">
        <v>317</v>
      </c>
      <c r="B41" s="80"/>
      <c r="C41" s="80"/>
      <c r="D41" s="80" t="s">
        <v>3314</v>
      </c>
      <c r="E41" s="80"/>
      <c r="F41" s="80"/>
      <c r="G41" s="80" t="s">
        <v>3314</v>
      </c>
    </row>
    <row r="42" spans="1:7" x14ac:dyDescent="0.25">
      <c r="A42" s="84" t="s">
        <v>318</v>
      </c>
      <c r="B42" s="151">
        <v>11928</v>
      </c>
      <c r="C42" s="151">
        <v>752349</v>
      </c>
      <c r="D42" s="151">
        <v>764277</v>
      </c>
      <c r="E42" s="151" t="s">
        <v>3314</v>
      </c>
      <c r="F42" s="151" t="s">
        <v>3314</v>
      </c>
      <c r="G42" s="151">
        <v>764277</v>
      </c>
    </row>
    <row r="43" spans="1:7" x14ac:dyDescent="0.25">
      <c r="A43" s="84" t="s">
        <v>319</v>
      </c>
      <c r="B43" s="80"/>
      <c r="C43" s="80"/>
      <c r="D43" s="80" t="s">
        <v>3314</v>
      </c>
      <c r="E43" s="80"/>
      <c r="F43" s="80"/>
      <c r="G43" s="80" t="s">
        <v>3314</v>
      </c>
    </row>
    <row r="44" spans="1:7" x14ac:dyDescent="0.25">
      <c r="A44" s="84" t="s">
        <v>320</v>
      </c>
      <c r="B44" s="80"/>
      <c r="C44" s="80"/>
      <c r="D44" s="80" t="s">
        <v>3314</v>
      </c>
      <c r="E44" s="80"/>
      <c r="F44" s="80"/>
      <c r="G44" s="80" t="s">
        <v>3314</v>
      </c>
    </row>
    <row r="45" spans="1:7" x14ac:dyDescent="0.25">
      <c r="A45" s="84" t="s">
        <v>321</v>
      </c>
      <c r="B45" s="80"/>
      <c r="C45" s="80"/>
      <c r="D45" s="80" t="s">
        <v>3314</v>
      </c>
      <c r="E45" s="80"/>
      <c r="F45" s="80"/>
      <c r="G45" s="80" t="s">
        <v>3314</v>
      </c>
    </row>
    <row r="46" spans="1:7" x14ac:dyDescent="0.25">
      <c r="A46" s="84" t="s">
        <v>322</v>
      </c>
      <c r="B46" s="80"/>
      <c r="C46" s="80"/>
      <c r="D46" s="80" t="s">
        <v>3314</v>
      </c>
      <c r="E46" s="80"/>
      <c r="F46" s="80"/>
      <c r="G46" s="80" t="s">
        <v>3314</v>
      </c>
    </row>
    <row r="47" spans="1:7" x14ac:dyDescent="0.25">
      <c r="A47" s="84" t="s">
        <v>323</v>
      </c>
      <c r="B47" s="80"/>
      <c r="C47" s="80"/>
      <c r="D47" s="80" t="s">
        <v>3314</v>
      </c>
      <c r="E47" s="80"/>
      <c r="F47" s="80"/>
      <c r="G47" s="80" t="s">
        <v>3314</v>
      </c>
    </row>
    <row r="48" spans="1:7" x14ac:dyDescent="0.25">
      <c r="A48" s="83" t="s">
        <v>324</v>
      </c>
      <c r="B48" s="80">
        <f>SUM(B49:B57)</f>
        <v>3</v>
      </c>
      <c r="C48" s="80">
        <f t="shared" ref="C48:G48" si="5">SUM(C49:C57)</f>
        <v>2548185</v>
      </c>
      <c r="D48" s="80">
        <f t="shared" si="5"/>
        <v>2548188</v>
      </c>
      <c r="E48" s="80">
        <f t="shared" si="5"/>
        <v>14563.8</v>
      </c>
      <c r="F48" s="80">
        <f t="shared" si="5"/>
        <v>14563.8</v>
      </c>
      <c r="G48" s="80">
        <f t="shared" si="5"/>
        <v>2533624.2000000002</v>
      </c>
    </row>
    <row r="49" spans="1:7" x14ac:dyDescent="0.25">
      <c r="A49" s="84" t="s">
        <v>325</v>
      </c>
      <c r="B49" s="80">
        <v>2</v>
      </c>
      <c r="C49" s="151">
        <v>248504</v>
      </c>
      <c r="D49" s="151">
        <v>248506</v>
      </c>
      <c r="E49" s="151">
        <v>14563.8</v>
      </c>
      <c r="F49" s="151">
        <v>14563.8</v>
      </c>
      <c r="G49" s="151">
        <v>233942.2</v>
      </c>
    </row>
    <row r="50" spans="1:7" x14ac:dyDescent="0.25">
      <c r="A50" s="84" t="s">
        <v>326</v>
      </c>
      <c r="B50" s="80" t="s">
        <v>3314</v>
      </c>
      <c r="C50" s="151">
        <v>6214</v>
      </c>
      <c r="D50" s="151">
        <v>6214</v>
      </c>
      <c r="E50" s="80" t="s">
        <v>3314</v>
      </c>
      <c r="F50" s="80" t="s">
        <v>3314</v>
      </c>
      <c r="G50" s="151">
        <v>6214</v>
      </c>
    </row>
    <row r="51" spans="1:7" x14ac:dyDescent="0.25">
      <c r="A51" s="84" t="s">
        <v>327</v>
      </c>
      <c r="B51" s="80" t="s">
        <v>3314</v>
      </c>
      <c r="C51" s="151">
        <v>5715</v>
      </c>
      <c r="D51" s="151">
        <v>5715</v>
      </c>
      <c r="E51" s="80" t="s">
        <v>3314</v>
      </c>
      <c r="F51" s="80" t="s">
        <v>3314</v>
      </c>
      <c r="G51" s="151">
        <v>5715</v>
      </c>
    </row>
    <row r="52" spans="1:7" x14ac:dyDescent="0.25">
      <c r="A52" s="84" t="s">
        <v>328</v>
      </c>
      <c r="B52" s="80">
        <v>1</v>
      </c>
      <c r="C52" s="151">
        <v>1590953</v>
      </c>
      <c r="D52" s="151">
        <v>1590954</v>
      </c>
      <c r="E52" s="80" t="s">
        <v>3314</v>
      </c>
      <c r="F52" s="80" t="s">
        <v>3314</v>
      </c>
      <c r="G52" s="151">
        <v>1590954</v>
      </c>
    </row>
    <row r="53" spans="1:7" x14ac:dyDescent="0.25">
      <c r="A53" s="84" t="s">
        <v>329</v>
      </c>
      <c r="B53" s="80" t="s">
        <v>3314</v>
      </c>
      <c r="C53" s="151">
        <v>18886</v>
      </c>
      <c r="D53" s="151">
        <v>18886</v>
      </c>
      <c r="E53" s="80" t="s">
        <v>3314</v>
      </c>
      <c r="F53" s="80" t="s">
        <v>3314</v>
      </c>
      <c r="G53" s="151">
        <v>18886</v>
      </c>
    </row>
    <row r="54" spans="1:7" x14ac:dyDescent="0.25">
      <c r="A54" s="84" t="s">
        <v>330</v>
      </c>
      <c r="B54" s="80" t="s">
        <v>3314</v>
      </c>
      <c r="C54" s="151">
        <v>665157</v>
      </c>
      <c r="D54" s="151">
        <v>665157</v>
      </c>
      <c r="E54" s="151" t="s">
        <v>3314</v>
      </c>
      <c r="F54" s="151" t="s">
        <v>3314</v>
      </c>
      <c r="G54" s="151">
        <v>665157</v>
      </c>
    </row>
    <row r="55" spans="1:7" x14ac:dyDescent="0.25">
      <c r="A55" s="84" t="s">
        <v>331</v>
      </c>
      <c r="B55" s="80"/>
      <c r="C55" s="80"/>
      <c r="D55" s="80" t="s">
        <v>3314</v>
      </c>
      <c r="E55" s="80"/>
      <c r="F55" s="80"/>
      <c r="G55" s="80" t="s">
        <v>3314</v>
      </c>
    </row>
    <row r="56" spans="1:7" x14ac:dyDescent="0.25">
      <c r="A56" s="84" t="s">
        <v>332</v>
      </c>
      <c r="B56" s="80" t="s">
        <v>3314</v>
      </c>
      <c r="C56" s="151">
        <v>1</v>
      </c>
      <c r="D56" s="151">
        <v>1</v>
      </c>
      <c r="E56" s="80" t="s">
        <v>3314</v>
      </c>
      <c r="F56" s="80" t="s">
        <v>3314</v>
      </c>
      <c r="G56" s="151">
        <v>1</v>
      </c>
    </row>
    <row r="57" spans="1:7" x14ac:dyDescent="0.25">
      <c r="A57" s="84" t="s">
        <v>333</v>
      </c>
      <c r="B57" s="80" t="s">
        <v>3314</v>
      </c>
      <c r="C57" s="151">
        <v>12755</v>
      </c>
      <c r="D57" s="151">
        <v>12755</v>
      </c>
      <c r="E57" s="80" t="s">
        <v>3314</v>
      </c>
      <c r="F57" s="80" t="s">
        <v>3314</v>
      </c>
      <c r="G57" s="151">
        <v>12755</v>
      </c>
    </row>
    <row r="58" spans="1:7" x14ac:dyDescent="0.25">
      <c r="A58" s="83" t="s">
        <v>334</v>
      </c>
      <c r="B58" s="80">
        <f>SUM(B59:B61)</f>
        <v>5159490</v>
      </c>
      <c r="C58" s="80">
        <f t="shared" ref="C58:G58" si="6">SUM(C59:C61)</f>
        <v>18807286</v>
      </c>
      <c r="D58" s="80">
        <f t="shared" si="6"/>
        <v>23966776</v>
      </c>
      <c r="E58" s="80">
        <f t="shared" si="6"/>
        <v>0</v>
      </c>
      <c r="F58" s="80">
        <f t="shared" si="6"/>
        <v>0</v>
      </c>
      <c r="G58" s="80">
        <f t="shared" si="6"/>
        <v>23966776</v>
      </c>
    </row>
    <row r="59" spans="1:7" x14ac:dyDescent="0.25">
      <c r="A59" s="84" t="s">
        <v>335</v>
      </c>
      <c r="B59" s="80" t="s">
        <v>3314</v>
      </c>
      <c r="C59" s="151">
        <v>1</v>
      </c>
      <c r="D59" s="151">
        <v>1</v>
      </c>
      <c r="E59" s="80" t="s">
        <v>3314</v>
      </c>
      <c r="F59" s="80" t="s">
        <v>3314</v>
      </c>
      <c r="G59" s="151">
        <v>1</v>
      </c>
    </row>
    <row r="60" spans="1:7" x14ac:dyDescent="0.25">
      <c r="A60" s="84" t="s">
        <v>336</v>
      </c>
      <c r="B60" s="151">
        <v>5159489</v>
      </c>
      <c r="C60" s="151">
        <v>15307285</v>
      </c>
      <c r="D60" s="151">
        <v>20466774</v>
      </c>
      <c r="E60" s="80" t="s">
        <v>3314</v>
      </c>
      <c r="F60" s="80" t="s">
        <v>3314</v>
      </c>
      <c r="G60" s="151">
        <v>20466774</v>
      </c>
    </row>
    <row r="61" spans="1:7" x14ac:dyDescent="0.25">
      <c r="A61" s="84" t="s">
        <v>337</v>
      </c>
      <c r="B61" s="80">
        <v>1</v>
      </c>
      <c r="C61" s="151">
        <v>3500000</v>
      </c>
      <c r="D61" s="151">
        <v>3500001</v>
      </c>
      <c r="E61" s="151" t="s">
        <v>3314</v>
      </c>
      <c r="F61" s="151" t="s">
        <v>3314</v>
      </c>
      <c r="G61" s="151">
        <v>3500001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7">SUM(C63:C67,C69:C70)</f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/>
    </row>
    <row r="64" spans="1:7" x14ac:dyDescent="0.25">
      <c r="A64" s="84" t="s">
        <v>340</v>
      </c>
      <c r="B64" s="80"/>
      <c r="C64" s="80"/>
      <c r="D64" s="80"/>
      <c r="E64" s="80"/>
      <c r="F64" s="80"/>
      <c r="G64" s="80"/>
    </row>
    <row r="65" spans="1:7" x14ac:dyDescent="0.25">
      <c r="A65" s="84" t="s">
        <v>341</v>
      </c>
      <c r="B65" s="80"/>
      <c r="C65" s="80"/>
      <c r="D65" s="80"/>
      <c r="E65" s="80"/>
      <c r="F65" s="80"/>
      <c r="G65" s="80"/>
    </row>
    <row r="66" spans="1:7" x14ac:dyDescent="0.25">
      <c r="A66" s="84" t="s">
        <v>342</v>
      </c>
      <c r="B66" s="80"/>
      <c r="C66" s="80"/>
      <c r="D66" s="80"/>
      <c r="E66" s="80"/>
      <c r="F66" s="80"/>
      <c r="G66" s="80"/>
    </row>
    <row r="67" spans="1:7" x14ac:dyDescent="0.25">
      <c r="A67" s="84" t="s">
        <v>343</v>
      </c>
      <c r="B67" s="80"/>
      <c r="C67" s="80"/>
      <c r="D67" s="80"/>
      <c r="E67" s="80"/>
      <c r="F67" s="80"/>
      <c r="G67" s="80"/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/>
    </row>
    <row r="69" spans="1:7" x14ac:dyDescent="0.25">
      <c r="A69" s="84" t="s">
        <v>345</v>
      </c>
      <c r="B69" s="80"/>
      <c r="C69" s="80"/>
      <c r="D69" s="80"/>
      <c r="E69" s="80"/>
      <c r="F69" s="80"/>
      <c r="G69" s="80"/>
    </row>
    <row r="70" spans="1:7" x14ac:dyDescent="0.25">
      <c r="A70" s="84" t="s">
        <v>346</v>
      </c>
      <c r="B70" s="80"/>
      <c r="C70" s="80"/>
      <c r="D70" s="80"/>
      <c r="E70" s="80"/>
      <c r="F70" s="80"/>
      <c r="G70" s="80"/>
    </row>
    <row r="71" spans="1:7" x14ac:dyDescent="0.25">
      <c r="A71" s="83" t="s">
        <v>347</v>
      </c>
      <c r="B71" s="80">
        <f>SUM(B72:B74)</f>
        <v>0</v>
      </c>
      <c r="C71" s="80">
        <f t="shared" ref="C71:G71" si="8">SUM(C72:C74)</f>
        <v>0</v>
      </c>
      <c r="D71" s="80">
        <f t="shared" si="8"/>
        <v>0</v>
      </c>
      <c r="E71" s="80">
        <f t="shared" si="8"/>
        <v>0</v>
      </c>
      <c r="F71" s="80">
        <f t="shared" si="8"/>
        <v>0</v>
      </c>
      <c r="G71" s="80">
        <f t="shared" si="8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/>
    </row>
    <row r="73" spans="1:7" x14ac:dyDescent="0.25">
      <c r="A73" s="84" t="s">
        <v>349</v>
      </c>
      <c r="B73" s="80"/>
      <c r="C73" s="80"/>
      <c r="D73" s="80"/>
      <c r="E73" s="80"/>
      <c r="F73" s="80"/>
      <c r="G73" s="80"/>
    </row>
    <row r="74" spans="1:7" x14ac:dyDescent="0.25">
      <c r="A74" s="84" t="s">
        <v>350</v>
      </c>
      <c r="B74" s="80"/>
      <c r="C74" s="80"/>
      <c r="D74" s="80"/>
      <c r="E74" s="80"/>
      <c r="F74" s="80"/>
      <c r="G74" s="80"/>
    </row>
    <row r="75" spans="1:7" x14ac:dyDescent="0.25">
      <c r="A75" s="83" t="s">
        <v>351</v>
      </c>
      <c r="B75" s="80">
        <f>SUM(B76:B82)</f>
        <v>0</v>
      </c>
      <c r="C75" s="80">
        <f t="shared" ref="C75:G75" si="9">SUM(C76:C82)</f>
        <v>0</v>
      </c>
      <c r="D75" s="80">
        <f t="shared" si="9"/>
        <v>0</v>
      </c>
      <c r="E75" s="80">
        <f t="shared" si="9"/>
        <v>0</v>
      </c>
      <c r="F75" s="80">
        <f t="shared" si="9"/>
        <v>0</v>
      </c>
      <c r="G75" s="80">
        <f t="shared" si="9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/>
    </row>
    <row r="77" spans="1:7" x14ac:dyDescent="0.25">
      <c r="A77" s="84" t="s">
        <v>353</v>
      </c>
      <c r="B77" s="80"/>
      <c r="C77" s="80"/>
      <c r="D77" s="80"/>
      <c r="E77" s="80"/>
      <c r="F77" s="80"/>
      <c r="G77" s="80"/>
    </row>
    <row r="78" spans="1:7" x14ac:dyDescent="0.25">
      <c r="A78" s="84" t="s">
        <v>354</v>
      </c>
      <c r="B78" s="80"/>
      <c r="C78" s="80"/>
      <c r="D78" s="80"/>
      <c r="E78" s="80"/>
      <c r="F78" s="80"/>
      <c r="G78" s="80"/>
    </row>
    <row r="79" spans="1:7" x14ac:dyDescent="0.25">
      <c r="A79" s="84" t="s">
        <v>355</v>
      </c>
      <c r="B79" s="80"/>
      <c r="C79" s="80"/>
      <c r="D79" s="80"/>
      <c r="E79" s="80"/>
      <c r="F79" s="80"/>
      <c r="G79" s="80"/>
    </row>
    <row r="80" spans="1:7" x14ac:dyDescent="0.25">
      <c r="A80" s="84" t="s">
        <v>356</v>
      </c>
      <c r="B80" s="80"/>
      <c r="C80" s="80"/>
      <c r="D80" s="80"/>
      <c r="E80" s="80"/>
      <c r="F80" s="80"/>
      <c r="G80" s="80"/>
    </row>
    <row r="81" spans="1:7" x14ac:dyDescent="0.25">
      <c r="A81" s="84" t="s">
        <v>357</v>
      </c>
      <c r="B81" s="80"/>
      <c r="C81" s="80"/>
      <c r="D81" s="80"/>
      <c r="E81" s="80"/>
      <c r="F81" s="80"/>
      <c r="G81" s="80"/>
    </row>
    <row r="82" spans="1:7" x14ac:dyDescent="0.25">
      <c r="A82" s="84" t="s">
        <v>358</v>
      </c>
      <c r="B82" s="80"/>
      <c r="C82" s="80"/>
      <c r="D82" s="80"/>
      <c r="E82" s="80"/>
      <c r="F82" s="80"/>
      <c r="G82" s="80"/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10">SUM(C85,C93,C103,C113,C123,C133,C137,C146,C150)</f>
        <v>0</v>
      </c>
      <c r="D84" s="79">
        <f t="shared" si="10"/>
        <v>0</v>
      </c>
      <c r="E84" s="79">
        <f t="shared" si="10"/>
        <v>0</v>
      </c>
      <c r="F84" s="79">
        <f t="shared" si="10"/>
        <v>0</v>
      </c>
      <c r="G84" s="79">
        <f t="shared" si="10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11">SUM(C86:C92)</f>
        <v>0</v>
      </c>
      <c r="D85" s="80">
        <f t="shared" si="11"/>
        <v>0</v>
      </c>
      <c r="E85" s="80">
        <f t="shared" si="11"/>
        <v>0</v>
      </c>
      <c r="F85" s="80">
        <f t="shared" si="11"/>
        <v>0</v>
      </c>
      <c r="G85" s="80">
        <f t="shared" si="11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/>
    </row>
    <row r="87" spans="1:7" x14ac:dyDescent="0.25">
      <c r="A87" s="84" t="s">
        <v>288</v>
      </c>
      <c r="B87" s="80"/>
      <c r="C87" s="80"/>
      <c r="D87" s="80"/>
      <c r="E87" s="80"/>
      <c r="F87" s="80"/>
      <c r="G87" s="80"/>
    </row>
    <row r="88" spans="1:7" x14ac:dyDescent="0.25">
      <c r="A88" s="84" t="s">
        <v>289</v>
      </c>
      <c r="B88" s="80"/>
      <c r="C88" s="80"/>
      <c r="D88" s="80"/>
      <c r="E88" s="80"/>
      <c r="F88" s="80"/>
      <c r="G88" s="80"/>
    </row>
    <row r="89" spans="1:7" x14ac:dyDescent="0.25">
      <c r="A89" s="84" t="s">
        <v>290</v>
      </c>
      <c r="B89" s="80"/>
      <c r="C89" s="80"/>
      <c r="D89" s="80"/>
      <c r="E89" s="80"/>
      <c r="F89" s="80"/>
      <c r="G89" s="80"/>
    </row>
    <row r="90" spans="1:7" x14ac:dyDescent="0.25">
      <c r="A90" s="84" t="s">
        <v>291</v>
      </c>
      <c r="B90" s="80"/>
      <c r="C90" s="80"/>
      <c r="D90" s="80"/>
      <c r="E90" s="80"/>
      <c r="F90" s="80"/>
      <c r="G90" s="80"/>
    </row>
    <row r="91" spans="1:7" x14ac:dyDescent="0.25">
      <c r="A91" s="84" t="s">
        <v>292</v>
      </c>
      <c r="B91" s="80"/>
      <c r="C91" s="80"/>
      <c r="D91" s="80"/>
      <c r="E91" s="80"/>
      <c r="F91" s="80"/>
      <c r="G91" s="80"/>
    </row>
    <row r="92" spans="1:7" x14ac:dyDescent="0.25">
      <c r="A92" s="84" t="s">
        <v>293</v>
      </c>
      <c r="B92" s="80"/>
      <c r="C92" s="80"/>
      <c r="D92" s="80"/>
      <c r="E92" s="80"/>
      <c r="F92" s="80"/>
      <c r="G92" s="80"/>
    </row>
    <row r="93" spans="1:7" x14ac:dyDescent="0.25">
      <c r="A93" s="83" t="s">
        <v>294</v>
      </c>
      <c r="B93" s="80">
        <f>SUM(B94:B102)</f>
        <v>0</v>
      </c>
      <c r="C93" s="80">
        <f t="shared" ref="C93:G93" si="12">SUM(C94:C102)</f>
        <v>0</v>
      </c>
      <c r="D93" s="80">
        <f t="shared" si="12"/>
        <v>0</v>
      </c>
      <c r="E93" s="80">
        <f t="shared" si="12"/>
        <v>0</v>
      </c>
      <c r="F93" s="80">
        <f t="shared" si="12"/>
        <v>0</v>
      </c>
      <c r="G93" s="80">
        <f t="shared" si="12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/>
    </row>
    <row r="95" spans="1:7" x14ac:dyDescent="0.25">
      <c r="A95" s="84" t="s">
        <v>296</v>
      </c>
      <c r="B95" s="80"/>
      <c r="C95" s="80"/>
      <c r="D95" s="80"/>
      <c r="E95" s="80"/>
      <c r="F95" s="80"/>
      <c r="G95" s="80"/>
    </row>
    <row r="96" spans="1:7" x14ac:dyDescent="0.25">
      <c r="A96" s="84" t="s">
        <v>297</v>
      </c>
      <c r="B96" s="80"/>
      <c r="C96" s="80"/>
      <c r="D96" s="80"/>
      <c r="E96" s="80"/>
      <c r="F96" s="80"/>
      <c r="G96" s="80"/>
    </row>
    <row r="97" spans="1:7" x14ac:dyDescent="0.25">
      <c r="A97" s="84" t="s">
        <v>298</v>
      </c>
      <c r="B97" s="80"/>
      <c r="C97" s="80"/>
      <c r="D97" s="80"/>
      <c r="E97" s="80"/>
      <c r="F97" s="80"/>
      <c r="G97" s="80"/>
    </row>
    <row r="98" spans="1:7" x14ac:dyDescent="0.25">
      <c r="A98" s="42" t="s">
        <v>299</v>
      </c>
      <c r="B98" s="80"/>
      <c r="C98" s="80"/>
      <c r="D98" s="80"/>
      <c r="E98" s="80"/>
      <c r="F98" s="80"/>
      <c r="G98" s="80"/>
    </row>
    <row r="99" spans="1:7" x14ac:dyDescent="0.25">
      <c r="A99" s="84" t="s">
        <v>300</v>
      </c>
      <c r="B99" s="80"/>
      <c r="C99" s="80"/>
      <c r="D99" s="80"/>
      <c r="E99" s="80"/>
      <c r="F99" s="80"/>
      <c r="G99" s="80"/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/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/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/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13">SUM(D104:D112)</f>
        <v>0</v>
      </c>
      <c r="E103" s="80">
        <f t="shared" si="13"/>
        <v>0</v>
      </c>
      <c r="F103" s="80">
        <f t="shared" si="13"/>
        <v>0</v>
      </c>
      <c r="G103" s="80">
        <f t="shared" si="13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/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/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/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/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/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/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/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/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/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14">SUM(C114:C122)</f>
        <v>0</v>
      </c>
      <c r="D113" s="80">
        <f t="shared" si="14"/>
        <v>0</v>
      </c>
      <c r="E113" s="80">
        <f t="shared" si="14"/>
        <v>0</v>
      </c>
      <c r="F113" s="80">
        <f t="shared" si="14"/>
        <v>0</v>
      </c>
      <c r="G113" s="80">
        <f t="shared" si="14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/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/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/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/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/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/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/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/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/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15">SUM(C124:C132)</f>
        <v>0</v>
      </c>
      <c r="D123" s="80">
        <f t="shared" si="15"/>
        <v>0</v>
      </c>
      <c r="E123" s="80">
        <f t="shared" si="15"/>
        <v>0</v>
      </c>
      <c r="F123" s="80">
        <f t="shared" si="15"/>
        <v>0</v>
      </c>
      <c r="G123" s="80">
        <f t="shared" si="15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/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/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/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/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/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/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/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/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/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16">SUM(C134:C136)</f>
        <v>0</v>
      </c>
      <c r="D133" s="80">
        <f t="shared" si="16"/>
        <v>0</v>
      </c>
      <c r="E133" s="80">
        <f t="shared" si="16"/>
        <v>0</v>
      </c>
      <c r="F133" s="80">
        <f t="shared" si="16"/>
        <v>0</v>
      </c>
      <c r="G133" s="80">
        <f t="shared" si="16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/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/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/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17">SUM(C138:C142,C144:C145)</f>
        <v>0</v>
      </c>
      <c r="D137" s="80">
        <f t="shared" si="17"/>
        <v>0</v>
      </c>
      <c r="E137" s="80">
        <f t="shared" si="17"/>
        <v>0</v>
      </c>
      <c r="F137" s="80">
        <f t="shared" si="17"/>
        <v>0</v>
      </c>
      <c r="G137" s="80">
        <f t="shared" si="17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/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/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/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/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/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/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/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/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18">SUM(C147:C149)</f>
        <v>0</v>
      </c>
      <c r="D146" s="80">
        <f t="shared" si="18"/>
        <v>0</v>
      </c>
      <c r="E146" s="80">
        <f t="shared" si="18"/>
        <v>0</v>
      </c>
      <c r="F146" s="80">
        <f t="shared" si="18"/>
        <v>0</v>
      </c>
      <c r="G146" s="80">
        <f t="shared" si="18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/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/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/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19">SUM(C151:C157)</f>
        <v>0</v>
      </c>
      <c r="D150" s="80">
        <f t="shared" si="19"/>
        <v>0</v>
      </c>
      <c r="E150" s="80">
        <f t="shared" si="19"/>
        <v>0</v>
      </c>
      <c r="F150" s="80">
        <f t="shared" si="19"/>
        <v>0</v>
      </c>
      <c r="G150" s="80">
        <f t="shared" si="19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/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/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/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/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/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/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/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79">
        <f>B9+B84</f>
        <v>52047114</v>
      </c>
      <c r="C159" s="79">
        <f t="shared" ref="C159:G159" si="20">C9+C84</f>
        <v>27397777</v>
      </c>
      <c r="D159" s="79">
        <f t="shared" si="20"/>
        <v>79444891</v>
      </c>
      <c r="E159" s="79">
        <f t="shared" si="20"/>
        <v>9083707.9600000009</v>
      </c>
      <c r="F159" s="79">
        <f t="shared" si="20"/>
        <v>9083707.9600000009</v>
      </c>
      <c r="G159" s="79">
        <f t="shared" si="20"/>
        <v>70361183.040000007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t="14.25" hidden="1" x14ac:dyDescent="0.4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 xr:uid="{00000000-0002-0000-0D00-000000000000}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52047114</v>
      </c>
      <c r="Q2" s="18">
        <f>'Formato 6 a)'!C9</f>
        <v>27397777</v>
      </c>
      <c r="R2" s="18">
        <f>'Formato 6 a)'!D9</f>
        <v>79444891</v>
      </c>
      <c r="S2" s="18">
        <f>'Formato 6 a)'!E9</f>
        <v>9083707.9600000009</v>
      </c>
      <c r="T2" s="18">
        <f>'Formato 6 a)'!F9</f>
        <v>9083707.9600000009</v>
      </c>
      <c r="U2" s="18">
        <f>'Formato 6 a)'!G9</f>
        <v>70361183.040000007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18699401</v>
      </c>
      <c r="Q3" s="18">
        <f>'Formato 6 a)'!C10</f>
        <v>0</v>
      </c>
      <c r="R3" s="18">
        <f>'Formato 6 a)'!D10</f>
        <v>18699401</v>
      </c>
      <c r="S3" s="18">
        <f>'Formato 6 a)'!E10</f>
        <v>3182642.17</v>
      </c>
      <c r="T3" s="18">
        <f>'Formato 6 a)'!F10</f>
        <v>3182642.17</v>
      </c>
      <c r="U3" s="18">
        <f>'Formato 6 a)'!G10</f>
        <v>15516758.83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11009964</v>
      </c>
      <c r="Q4" s="18" t="str">
        <f>'Formato 6 a)'!C11</f>
        <v xml:space="preserve">                              -  </v>
      </c>
      <c r="R4" s="18">
        <f>'Formato 6 a)'!D11</f>
        <v>11009964</v>
      </c>
      <c r="S4" s="18">
        <f>'Formato 6 a)'!E11</f>
        <v>2476298.44</v>
      </c>
      <c r="T4" s="18">
        <f>'Formato 6 a)'!F11</f>
        <v>2476298.44</v>
      </c>
      <c r="U4" s="18">
        <f>'Formato 6 a)'!G11</f>
        <v>8533665.5600000005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 t="str">
        <f>'Formato 6 a)'!D12</f>
        <v xml:space="preserve">                              -  </v>
      </c>
      <c r="S5" s="18">
        <f>'Formato 6 a)'!E12</f>
        <v>0</v>
      </c>
      <c r="T5" s="18">
        <f>'Formato 6 a)'!F12</f>
        <v>0</v>
      </c>
      <c r="U5" s="18" t="str">
        <f>'Formato 6 a)'!G12</f>
        <v xml:space="preserve">                              -  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2698056</v>
      </c>
      <c r="Q6" s="18" t="str">
        <f>'Formato 6 a)'!C13</f>
        <v xml:space="preserve">                              -  </v>
      </c>
      <c r="R6" s="18">
        <f>'Formato 6 a)'!D13</f>
        <v>2698056</v>
      </c>
      <c r="S6" s="18">
        <f>'Formato 6 a)'!E13</f>
        <v>141641.03</v>
      </c>
      <c r="T6" s="18">
        <f>'Formato 6 a)'!F13</f>
        <v>141641.03</v>
      </c>
      <c r="U6" s="18">
        <f>'Formato 6 a)'!G13</f>
        <v>2556414.9700000002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3006188</v>
      </c>
      <c r="Q7" s="18" t="str">
        <f>'Formato 6 a)'!C14</f>
        <v xml:space="preserve">                              -  </v>
      </c>
      <c r="R7" s="18">
        <f>'Formato 6 a)'!D14</f>
        <v>3006188</v>
      </c>
      <c r="S7" s="18">
        <f>'Formato 6 a)'!E14</f>
        <v>448583.48</v>
      </c>
      <c r="T7" s="18">
        <f>'Formato 6 a)'!F14</f>
        <v>448583.48</v>
      </c>
      <c r="U7" s="18">
        <f>'Formato 6 a)'!G14</f>
        <v>2557604.52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1165725</v>
      </c>
      <c r="Q8" s="18" t="str">
        <f>'Formato 6 a)'!C15</f>
        <v xml:space="preserve">                              -  </v>
      </c>
      <c r="R8" s="18">
        <f>'Formato 6 a)'!D15</f>
        <v>1165725</v>
      </c>
      <c r="S8" s="18">
        <f>'Formato 6 a)'!E15</f>
        <v>116119.22</v>
      </c>
      <c r="T8" s="18">
        <f>'Formato 6 a)'!F15</f>
        <v>116119.22</v>
      </c>
      <c r="U8" s="18">
        <f>'Formato 6 a)'!G15</f>
        <v>1049605.78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819468</v>
      </c>
      <c r="Q9" s="18" t="str">
        <f>'Formato 6 a)'!C16</f>
        <v xml:space="preserve">                              -  </v>
      </c>
      <c r="R9" s="18">
        <f>'Formato 6 a)'!D16</f>
        <v>819468</v>
      </c>
      <c r="S9" s="18" t="str">
        <f>'Formato 6 a)'!E16</f>
        <v xml:space="preserve">                              -  </v>
      </c>
      <c r="T9" s="18" t="str">
        <f>'Formato 6 a)'!F16</f>
        <v xml:space="preserve">                              -  </v>
      </c>
      <c r="U9" s="18">
        <f>'Formato 6 a)'!G16</f>
        <v>819468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 t="str">
        <f>'Formato 6 a)'!D17</f>
        <v xml:space="preserve">                              -  </v>
      </c>
      <c r="S10" s="18">
        <f>'Formato 6 a)'!E17</f>
        <v>0</v>
      </c>
      <c r="T10" s="18">
        <f>'Formato 6 a)'!F17</f>
        <v>0</v>
      </c>
      <c r="U10" s="18" t="str">
        <f>'Formato 6 a)'!G17</f>
        <v xml:space="preserve">                              -  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4629612</v>
      </c>
      <c r="Q11" s="18">
        <f>'Formato 6 a)'!C18</f>
        <v>-250043</v>
      </c>
      <c r="R11" s="18">
        <f>'Formato 6 a)'!D18</f>
        <v>4379569</v>
      </c>
      <c r="S11" s="18">
        <f>'Formato 6 a)'!E18</f>
        <v>728723.34</v>
      </c>
      <c r="T11" s="18">
        <f>'Formato 6 a)'!F18</f>
        <v>728723.34</v>
      </c>
      <c r="U11" s="18">
        <f>'Formato 6 a)'!G18</f>
        <v>3650845.66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314952</v>
      </c>
      <c r="Q12" s="18" t="str">
        <f>'Formato 6 a)'!C19</f>
        <v xml:space="preserve">                              -  </v>
      </c>
      <c r="R12" s="18">
        <f>'Formato 6 a)'!D19</f>
        <v>314952</v>
      </c>
      <c r="S12" s="18">
        <f>'Formato 6 a)'!E19</f>
        <v>19196.93</v>
      </c>
      <c r="T12" s="18">
        <f>'Formato 6 a)'!F19</f>
        <v>19196.93</v>
      </c>
      <c r="U12" s="18">
        <f>'Formato 6 a)'!G19</f>
        <v>295755.07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75660</v>
      </c>
      <c r="Q13" s="18" t="str">
        <f>'Formato 6 a)'!C20</f>
        <v xml:space="preserve">                              -  </v>
      </c>
      <c r="R13" s="18">
        <f>'Formato 6 a)'!D20</f>
        <v>75660</v>
      </c>
      <c r="S13" s="18">
        <f>'Formato 6 a)'!E20</f>
        <v>8504.2199999999993</v>
      </c>
      <c r="T13" s="18">
        <f>'Formato 6 a)'!F20</f>
        <v>8504.2199999999993</v>
      </c>
      <c r="U13" s="18">
        <f>'Formato 6 a)'!G20</f>
        <v>67155.78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 t="str">
        <f>'Formato 6 a)'!D21</f>
        <v xml:space="preserve">                              -  </v>
      </c>
      <c r="S14" s="18">
        <f>'Formato 6 a)'!E21</f>
        <v>0</v>
      </c>
      <c r="T14" s="18">
        <f>'Formato 6 a)'!F21</f>
        <v>0</v>
      </c>
      <c r="U14" s="18" t="str">
        <f>'Formato 6 a)'!G21</f>
        <v xml:space="preserve">                              -  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3494508</v>
      </c>
      <c r="Q15" s="18">
        <f>'Formato 6 a)'!C22</f>
        <v>-310043</v>
      </c>
      <c r="R15" s="18">
        <f>'Formato 6 a)'!D22</f>
        <v>3184465</v>
      </c>
      <c r="S15" s="18">
        <f>'Formato 6 a)'!E22</f>
        <v>580373.82999999996</v>
      </c>
      <c r="T15" s="18">
        <f>'Formato 6 a)'!F22</f>
        <v>580373.82999999996</v>
      </c>
      <c r="U15" s="18">
        <f>'Formato 6 a)'!G22</f>
        <v>2604091.17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24024</v>
      </c>
      <c r="Q16" s="18" t="str">
        <f>'Formato 6 a)'!C23</f>
        <v xml:space="preserve">                              -  </v>
      </c>
      <c r="R16" s="18">
        <f>'Formato 6 a)'!D23</f>
        <v>24024</v>
      </c>
      <c r="S16" s="18" t="str">
        <f>'Formato 6 a)'!E23</f>
        <v xml:space="preserve">                              -  </v>
      </c>
      <c r="T16" s="18" t="str">
        <f>'Formato 6 a)'!F23</f>
        <v xml:space="preserve">                              -  </v>
      </c>
      <c r="U16" s="18">
        <f>'Formato 6 a)'!G23</f>
        <v>24024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435960</v>
      </c>
      <c r="Q17" s="18">
        <f>'Formato 6 a)'!C24</f>
        <v>60000</v>
      </c>
      <c r="R17" s="18">
        <f>'Formato 6 a)'!D24</f>
        <v>495960</v>
      </c>
      <c r="S17" s="18">
        <f>'Formato 6 a)'!E24</f>
        <v>112887.5</v>
      </c>
      <c r="T17" s="18">
        <f>'Formato 6 a)'!F24</f>
        <v>112887.5</v>
      </c>
      <c r="U17" s="18">
        <f>'Formato 6 a)'!G24</f>
        <v>383072.5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160920</v>
      </c>
      <c r="Q18" s="18" t="str">
        <f>'Formato 6 a)'!C25</f>
        <v xml:space="preserve">                              -  </v>
      </c>
      <c r="R18" s="18">
        <f>'Formato 6 a)'!D25</f>
        <v>160920</v>
      </c>
      <c r="S18" s="18" t="str">
        <f>'Formato 6 a)'!E25</f>
        <v xml:space="preserve">                              -  </v>
      </c>
      <c r="T18" s="18" t="str">
        <f>'Formato 6 a)'!F25</f>
        <v xml:space="preserve">                              -  </v>
      </c>
      <c r="U18" s="18">
        <f>'Formato 6 a)'!G25</f>
        <v>160920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 t="str">
        <f>'Formato 6 a)'!D26</f>
        <v xml:space="preserve">                              -  </v>
      </c>
      <c r="S19" s="18">
        <f>'Formato 6 a)'!E26</f>
        <v>0</v>
      </c>
      <c r="T19" s="18">
        <f>'Formato 6 a)'!F26</f>
        <v>0</v>
      </c>
      <c r="U19" s="18" t="str">
        <f>'Formato 6 a)'!G26</f>
        <v xml:space="preserve">                              -  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123588</v>
      </c>
      <c r="Q20" s="18" t="str">
        <f>'Formato 6 a)'!C27</f>
        <v xml:space="preserve">                              -  </v>
      </c>
      <c r="R20" s="18">
        <f>'Formato 6 a)'!D27</f>
        <v>123588</v>
      </c>
      <c r="S20" s="18">
        <f>'Formato 6 a)'!E27</f>
        <v>7760.86</v>
      </c>
      <c r="T20" s="18">
        <f>'Formato 6 a)'!F27</f>
        <v>7760.86</v>
      </c>
      <c r="U20" s="18">
        <f>'Formato 6 a)'!G27</f>
        <v>115827.14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23546680</v>
      </c>
      <c r="Q21" s="18">
        <f>'Formato 6 a)'!C28</f>
        <v>5540000</v>
      </c>
      <c r="R21" s="18">
        <f>'Formato 6 a)'!D28</f>
        <v>29086680</v>
      </c>
      <c r="S21" s="18">
        <f>'Formato 6 a)'!E28</f>
        <v>5157778.6499999994</v>
      </c>
      <c r="T21" s="18">
        <f>'Formato 6 a)'!F28</f>
        <v>5157778.6499999994</v>
      </c>
      <c r="U21" s="18">
        <f>'Formato 6 a)'!G28</f>
        <v>23928901.350000001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10894776</v>
      </c>
      <c r="Q22" s="18">
        <f>'Formato 6 a)'!C29</f>
        <v>940000</v>
      </c>
      <c r="R22" s="18">
        <f>'Formato 6 a)'!D29</f>
        <v>11834776</v>
      </c>
      <c r="S22" s="18">
        <f>'Formato 6 a)'!E29</f>
        <v>2214615.62</v>
      </c>
      <c r="T22" s="18">
        <f>'Formato 6 a)'!F29</f>
        <v>2214615.62</v>
      </c>
      <c r="U22" s="18">
        <f>'Formato 6 a)'!G29</f>
        <v>9620160.3800000008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 t="str">
        <f>'Formato 6 a)'!D30</f>
        <v xml:space="preserve">                              -  </v>
      </c>
      <c r="S23" s="18">
        <f>'Formato 6 a)'!E30</f>
        <v>0</v>
      </c>
      <c r="T23" s="18">
        <f>'Formato 6 a)'!F30</f>
        <v>0</v>
      </c>
      <c r="U23" s="18" t="str">
        <f>'Formato 6 a)'!G30</f>
        <v xml:space="preserve">                              -  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803377</v>
      </c>
      <c r="Q24" s="18" t="str">
        <f>'Formato 6 a)'!C31</f>
        <v xml:space="preserve">                              -  </v>
      </c>
      <c r="R24" s="18">
        <f>'Formato 6 a)'!D31</f>
        <v>803377</v>
      </c>
      <c r="S24" s="18">
        <f>'Formato 6 a)'!E31</f>
        <v>91901.92</v>
      </c>
      <c r="T24" s="18">
        <f>'Formato 6 a)'!F31</f>
        <v>91901.92</v>
      </c>
      <c r="U24" s="18">
        <f>'Formato 6 a)'!G31</f>
        <v>711475.08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415272</v>
      </c>
      <c r="Q25" s="18">
        <f>'Formato 6 a)'!C32</f>
        <v>8000</v>
      </c>
      <c r="R25" s="18">
        <f>'Formato 6 a)'!D32</f>
        <v>423272</v>
      </c>
      <c r="S25" s="18">
        <f>'Formato 6 a)'!E32</f>
        <v>33488.120000000003</v>
      </c>
      <c r="T25" s="18">
        <f>'Formato 6 a)'!F32</f>
        <v>33488.120000000003</v>
      </c>
      <c r="U25" s="18">
        <f>'Formato 6 a)'!G32</f>
        <v>389783.88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5217984</v>
      </c>
      <c r="Q26" s="18">
        <f>'Formato 6 a)'!C33</f>
        <v>4292000</v>
      </c>
      <c r="R26" s="18">
        <f>'Formato 6 a)'!D33</f>
        <v>9509984</v>
      </c>
      <c r="S26" s="18">
        <f>'Formato 6 a)'!E33</f>
        <v>1691717.72</v>
      </c>
      <c r="T26" s="18">
        <f>'Formato 6 a)'!F33</f>
        <v>1691717.72</v>
      </c>
      <c r="U26" s="18">
        <f>'Formato 6 a)'!G33</f>
        <v>7818266.2800000003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300525</v>
      </c>
      <c r="Q27" s="18" t="str">
        <f>'Formato 6 a)'!C34</f>
        <v xml:space="preserve">                              -  </v>
      </c>
      <c r="R27" s="18">
        <f>'Formato 6 a)'!D34</f>
        <v>300525</v>
      </c>
      <c r="S27" s="18">
        <f>'Formato 6 a)'!E34</f>
        <v>8200</v>
      </c>
      <c r="T27" s="18">
        <f>'Formato 6 a)'!F34</f>
        <v>8200</v>
      </c>
      <c r="U27" s="18">
        <f>'Formato 6 a)'!G34</f>
        <v>292325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147528</v>
      </c>
      <c r="Q28" s="18" t="str">
        <f>'Formato 6 a)'!C35</f>
        <v xml:space="preserve">                              -  </v>
      </c>
      <c r="R28" s="18">
        <f>'Formato 6 a)'!D35</f>
        <v>147528</v>
      </c>
      <c r="S28" s="18">
        <f>'Formato 6 a)'!E35</f>
        <v>5055.34</v>
      </c>
      <c r="T28" s="18">
        <f>'Formato 6 a)'!F35</f>
        <v>5055.34</v>
      </c>
      <c r="U28" s="18">
        <f>'Formato 6 a)'!G35</f>
        <v>142472.66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127140</v>
      </c>
      <c r="Q29" s="18" t="str">
        <f>'Formato 6 a)'!C36</f>
        <v xml:space="preserve">                              -  </v>
      </c>
      <c r="R29" s="18">
        <f>'Formato 6 a)'!D36</f>
        <v>127140</v>
      </c>
      <c r="S29" s="18">
        <f>'Formato 6 a)'!E36</f>
        <v>3821.55</v>
      </c>
      <c r="T29" s="18">
        <f>'Formato 6 a)'!F36</f>
        <v>3821.55</v>
      </c>
      <c r="U29" s="18">
        <f>'Formato 6 a)'!G36</f>
        <v>123318.45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5640078</v>
      </c>
      <c r="Q30" s="18">
        <f>'Formato 6 a)'!C37</f>
        <v>300000</v>
      </c>
      <c r="R30" s="18">
        <f>'Formato 6 a)'!D37</f>
        <v>5940078</v>
      </c>
      <c r="S30" s="18">
        <f>'Formato 6 a)'!E37</f>
        <v>1108978.3799999999</v>
      </c>
      <c r="T30" s="18">
        <f>'Formato 6 a)'!F37</f>
        <v>1108978.3799999999</v>
      </c>
      <c r="U30" s="18">
        <f>'Formato 6 a)'!G37</f>
        <v>4831099.62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11928</v>
      </c>
      <c r="Q31" s="18">
        <f>'Formato 6 a)'!C38</f>
        <v>752349</v>
      </c>
      <c r="R31" s="18">
        <f>'Formato 6 a)'!D38</f>
        <v>764277</v>
      </c>
      <c r="S31" s="18">
        <f>'Formato 6 a)'!E38</f>
        <v>0</v>
      </c>
      <c r="T31" s="18">
        <f>'Formato 6 a)'!F38</f>
        <v>0</v>
      </c>
      <c r="U31" s="18">
        <f>'Formato 6 a)'!G38</f>
        <v>764277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 t="str">
        <f>'Formato 6 a)'!D39</f>
        <v xml:space="preserve">                              -  </v>
      </c>
      <c r="S32" s="18">
        <f>'Formato 6 a)'!E39</f>
        <v>0</v>
      </c>
      <c r="T32" s="18">
        <f>'Formato 6 a)'!F39</f>
        <v>0</v>
      </c>
      <c r="U32" s="18" t="str">
        <f>'Formato 6 a)'!G39</f>
        <v xml:space="preserve">                              -  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 t="str">
        <f>'Formato 6 a)'!D40</f>
        <v xml:space="preserve">                              -  </v>
      </c>
      <c r="S33" s="18">
        <f>'Formato 6 a)'!E40</f>
        <v>0</v>
      </c>
      <c r="T33" s="18">
        <f>'Formato 6 a)'!F40</f>
        <v>0</v>
      </c>
      <c r="U33" s="18" t="str">
        <f>'Formato 6 a)'!G40</f>
        <v xml:space="preserve">                              -  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 t="str">
        <f>'Formato 6 a)'!D41</f>
        <v xml:space="preserve">                              -  </v>
      </c>
      <c r="S34" s="18">
        <f>'Formato 6 a)'!E41</f>
        <v>0</v>
      </c>
      <c r="T34" s="18">
        <f>'Formato 6 a)'!F41</f>
        <v>0</v>
      </c>
      <c r="U34" s="18" t="str">
        <f>'Formato 6 a)'!G41</f>
        <v xml:space="preserve">                              -  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11928</v>
      </c>
      <c r="Q35" s="18">
        <f>'Formato 6 a)'!C42</f>
        <v>752349</v>
      </c>
      <c r="R35" s="18">
        <f>'Formato 6 a)'!D42</f>
        <v>764277</v>
      </c>
      <c r="S35" s="18" t="str">
        <f>'Formato 6 a)'!E42</f>
        <v xml:space="preserve">                              -  </v>
      </c>
      <c r="T35" s="18" t="str">
        <f>'Formato 6 a)'!F42</f>
        <v xml:space="preserve">                              -  </v>
      </c>
      <c r="U35" s="18">
        <f>'Formato 6 a)'!G42</f>
        <v>764277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 t="str">
        <f>'Formato 6 a)'!D43</f>
        <v xml:space="preserve">                              -  </v>
      </c>
      <c r="S36" s="18">
        <f>'Formato 6 a)'!E43</f>
        <v>0</v>
      </c>
      <c r="T36" s="18">
        <f>'Formato 6 a)'!F43</f>
        <v>0</v>
      </c>
      <c r="U36" s="18" t="str">
        <f>'Formato 6 a)'!G43</f>
        <v xml:space="preserve">                              -  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 t="str">
        <f>'Formato 6 a)'!D44</f>
        <v xml:space="preserve">                              -  </v>
      </c>
      <c r="S37" s="18">
        <f>'Formato 6 a)'!E44</f>
        <v>0</v>
      </c>
      <c r="T37" s="18">
        <f>'Formato 6 a)'!F44</f>
        <v>0</v>
      </c>
      <c r="U37" s="18" t="str">
        <f>'Formato 6 a)'!G44</f>
        <v xml:space="preserve">                              -  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 t="str">
        <f>'Formato 6 a)'!D45</f>
        <v xml:space="preserve">                              -  </v>
      </c>
      <c r="S38" s="18">
        <f>'Formato 6 a)'!E45</f>
        <v>0</v>
      </c>
      <c r="T38" s="18">
        <f>'Formato 6 a)'!F45</f>
        <v>0</v>
      </c>
      <c r="U38" s="18" t="str">
        <f>'Formato 6 a)'!G45</f>
        <v xml:space="preserve">                              -  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 t="str">
        <f>'Formato 6 a)'!D46</f>
        <v xml:space="preserve">                              -  </v>
      </c>
      <c r="S39" s="18">
        <f>'Formato 6 a)'!E46</f>
        <v>0</v>
      </c>
      <c r="T39" s="18">
        <f>'Formato 6 a)'!F46</f>
        <v>0</v>
      </c>
      <c r="U39" s="18" t="str">
        <f>'Formato 6 a)'!G46</f>
        <v xml:space="preserve">                              -  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 t="str">
        <f>'Formato 6 a)'!D47</f>
        <v xml:space="preserve">                              -  </v>
      </c>
      <c r="S40" s="18">
        <f>'Formato 6 a)'!E47</f>
        <v>0</v>
      </c>
      <c r="T40" s="18">
        <f>'Formato 6 a)'!F47</f>
        <v>0</v>
      </c>
      <c r="U40" s="18" t="str">
        <f>'Formato 6 a)'!G47</f>
        <v xml:space="preserve">                              -  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</v>
      </c>
      <c r="Q41" s="18">
        <f>'Formato 6 a)'!C48</f>
        <v>2548185</v>
      </c>
      <c r="R41" s="18">
        <f>'Formato 6 a)'!D48</f>
        <v>2548188</v>
      </c>
      <c r="S41" s="18">
        <f>'Formato 6 a)'!E48</f>
        <v>14563.8</v>
      </c>
      <c r="T41" s="18">
        <f>'Formato 6 a)'!F48</f>
        <v>14563.8</v>
      </c>
      <c r="U41" s="18">
        <f>'Formato 6 a)'!G48</f>
        <v>2533624.2000000002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</v>
      </c>
      <c r="Q42" s="18">
        <f>'Formato 6 a)'!C49</f>
        <v>248504</v>
      </c>
      <c r="R42" s="18">
        <f>'Formato 6 a)'!D49</f>
        <v>248506</v>
      </c>
      <c r="S42" s="18">
        <f>'Formato 6 a)'!E49</f>
        <v>14563.8</v>
      </c>
      <c r="T42" s="18">
        <f>'Formato 6 a)'!F49</f>
        <v>14563.8</v>
      </c>
      <c r="U42" s="18">
        <f>'Formato 6 a)'!G49</f>
        <v>233942.2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 t="str">
        <f>'Formato 6 a)'!B50</f>
        <v xml:space="preserve">                              -  </v>
      </c>
      <c r="Q43" s="18">
        <f>'Formato 6 a)'!C50</f>
        <v>6214</v>
      </c>
      <c r="R43" s="18">
        <f>'Formato 6 a)'!D50</f>
        <v>6214</v>
      </c>
      <c r="S43" s="18" t="str">
        <f>'Formato 6 a)'!E50</f>
        <v xml:space="preserve">                              -  </v>
      </c>
      <c r="T43" s="18" t="str">
        <f>'Formato 6 a)'!F50</f>
        <v xml:space="preserve">                              -  </v>
      </c>
      <c r="U43" s="18">
        <f>'Formato 6 a)'!G50</f>
        <v>6214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 t="str">
        <f>'Formato 6 a)'!B51</f>
        <v xml:space="preserve">                              -  </v>
      </c>
      <c r="Q44" s="18">
        <f>'Formato 6 a)'!C51</f>
        <v>5715</v>
      </c>
      <c r="R44" s="18">
        <f>'Formato 6 a)'!D51</f>
        <v>5715</v>
      </c>
      <c r="S44" s="18" t="str">
        <f>'Formato 6 a)'!E51</f>
        <v xml:space="preserve">                              -  </v>
      </c>
      <c r="T44" s="18" t="str">
        <f>'Formato 6 a)'!F51</f>
        <v xml:space="preserve">                              -  </v>
      </c>
      <c r="U44" s="18">
        <f>'Formato 6 a)'!G51</f>
        <v>5715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1</v>
      </c>
      <c r="Q45" s="18">
        <f>'Formato 6 a)'!C52</f>
        <v>1590953</v>
      </c>
      <c r="R45" s="18">
        <f>'Formato 6 a)'!D52</f>
        <v>1590954</v>
      </c>
      <c r="S45" s="18" t="str">
        <f>'Formato 6 a)'!E52</f>
        <v xml:space="preserve">                              -  </v>
      </c>
      <c r="T45" s="18" t="str">
        <f>'Formato 6 a)'!F52</f>
        <v xml:space="preserve">                              -  </v>
      </c>
      <c r="U45" s="18">
        <f>'Formato 6 a)'!G52</f>
        <v>1590954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 t="str">
        <f>'Formato 6 a)'!B53</f>
        <v xml:space="preserve">                              -  </v>
      </c>
      <c r="Q46" s="18">
        <f>'Formato 6 a)'!C53</f>
        <v>18886</v>
      </c>
      <c r="R46" s="18">
        <f>'Formato 6 a)'!D53</f>
        <v>18886</v>
      </c>
      <c r="S46" s="18" t="str">
        <f>'Formato 6 a)'!E53</f>
        <v xml:space="preserve">                              -  </v>
      </c>
      <c r="T46" s="18" t="str">
        <f>'Formato 6 a)'!F53</f>
        <v xml:space="preserve">                              -  </v>
      </c>
      <c r="U46" s="18">
        <f>'Formato 6 a)'!G53</f>
        <v>18886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 t="str">
        <f>'Formato 6 a)'!B54</f>
        <v xml:space="preserve">                              -  </v>
      </c>
      <c r="Q47" s="18">
        <f>'Formato 6 a)'!C54</f>
        <v>665157</v>
      </c>
      <c r="R47" s="18">
        <f>'Formato 6 a)'!D54</f>
        <v>665157</v>
      </c>
      <c r="S47" s="18" t="str">
        <f>'Formato 6 a)'!E54</f>
        <v xml:space="preserve">                              -  </v>
      </c>
      <c r="T47" s="18" t="str">
        <f>'Formato 6 a)'!F54</f>
        <v xml:space="preserve">                              -  </v>
      </c>
      <c r="U47" s="18">
        <f>'Formato 6 a)'!G54</f>
        <v>665157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 t="str">
        <f>'Formato 6 a)'!D55</f>
        <v xml:space="preserve">                              -  </v>
      </c>
      <c r="S48" s="18">
        <f>'Formato 6 a)'!E55</f>
        <v>0</v>
      </c>
      <c r="T48" s="18">
        <f>'Formato 6 a)'!F55</f>
        <v>0</v>
      </c>
      <c r="U48" s="18" t="str">
        <f>'Formato 6 a)'!G55</f>
        <v xml:space="preserve">                              -  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 t="str">
        <f>'Formato 6 a)'!B56</f>
        <v xml:space="preserve">                              -  </v>
      </c>
      <c r="Q49" s="18">
        <f>'Formato 6 a)'!C56</f>
        <v>1</v>
      </c>
      <c r="R49" s="18">
        <f>'Formato 6 a)'!D56</f>
        <v>1</v>
      </c>
      <c r="S49" s="18" t="str">
        <f>'Formato 6 a)'!E56</f>
        <v xml:space="preserve">                              -  </v>
      </c>
      <c r="T49" s="18" t="str">
        <f>'Formato 6 a)'!F56</f>
        <v xml:space="preserve">                              -  </v>
      </c>
      <c r="U49" s="18">
        <f>'Formato 6 a)'!G56</f>
        <v>1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 t="str">
        <f>'Formato 6 a)'!B57</f>
        <v xml:space="preserve">                              -  </v>
      </c>
      <c r="Q50" s="18">
        <f>'Formato 6 a)'!C57</f>
        <v>12755</v>
      </c>
      <c r="R50" s="18">
        <f>'Formato 6 a)'!D57</f>
        <v>12755</v>
      </c>
      <c r="S50" s="18" t="str">
        <f>'Formato 6 a)'!E57</f>
        <v xml:space="preserve">                              -  </v>
      </c>
      <c r="T50" s="18" t="str">
        <f>'Formato 6 a)'!F57</f>
        <v xml:space="preserve">                              -  </v>
      </c>
      <c r="U50" s="18">
        <f>'Formato 6 a)'!G57</f>
        <v>12755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5159490</v>
      </c>
      <c r="Q51" s="18">
        <f>'Formato 6 a)'!C58</f>
        <v>18807286</v>
      </c>
      <c r="R51" s="18">
        <f>'Formato 6 a)'!D58</f>
        <v>23966776</v>
      </c>
      <c r="S51" s="18">
        <f>'Formato 6 a)'!E58</f>
        <v>0</v>
      </c>
      <c r="T51" s="18">
        <f>'Formato 6 a)'!F58</f>
        <v>0</v>
      </c>
      <c r="U51" s="18">
        <f>'Formato 6 a)'!G58</f>
        <v>23966776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 t="str">
        <f>'Formato 6 a)'!B59</f>
        <v xml:space="preserve">                              -  </v>
      </c>
      <c r="Q52" s="18">
        <f>'Formato 6 a)'!C59</f>
        <v>1</v>
      </c>
      <c r="R52" s="18">
        <f>'Formato 6 a)'!D59</f>
        <v>1</v>
      </c>
      <c r="S52" s="18" t="str">
        <f>'Formato 6 a)'!E59</f>
        <v xml:space="preserve">                              -  </v>
      </c>
      <c r="T52" s="18" t="str">
        <f>'Formato 6 a)'!F59</f>
        <v xml:space="preserve">                              -  </v>
      </c>
      <c r="U52" s="18">
        <f>'Formato 6 a)'!G59</f>
        <v>1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5159489</v>
      </c>
      <c r="Q53" s="18">
        <f>'Formato 6 a)'!C60</f>
        <v>15307285</v>
      </c>
      <c r="R53" s="18">
        <f>'Formato 6 a)'!D60</f>
        <v>20466774</v>
      </c>
      <c r="S53" s="18" t="str">
        <f>'Formato 6 a)'!E60</f>
        <v xml:space="preserve">                              -  </v>
      </c>
      <c r="T53" s="18" t="str">
        <f>'Formato 6 a)'!F60</f>
        <v xml:space="preserve">                              -  </v>
      </c>
      <c r="U53" s="18">
        <f>'Formato 6 a)'!G60</f>
        <v>20466774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3500000</v>
      </c>
      <c r="R54" s="18">
        <f>'Formato 6 a)'!D61</f>
        <v>3500001</v>
      </c>
      <c r="S54" s="18" t="str">
        <f>'Formato 6 a)'!E61</f>
        <v xml:space="preserve">                              -  </v>
      </c>
      <c r="T54" s="18" t="str">
        <f>'Formato 6 a)'!F61</f>
        <v xml:space="preserve">                              -  </v>
      </c>
      <c r="U54" s="18">
        <f>'Formato 6 a)'!G61</f>
        <v>3500001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52047114</v>
      </c>
      <c r="Q150">
        <f>'Formato 6 a)'!C159</f>
        <v>27397777</v>
      </c>
      <c r="R150">
        <f>'Formato 6 a)'!D159</f>
        <v>79444891</v>
      </c>
      <c r="S150">
        <f>'Formato 6 a)'!E159</f>
        <v>9083707.9600000009</v>
      </c>
      <c r="T150">
        <f>'Formato 6 a)'!F159</f>
        <v>9083707.9600000009</v>
      </c>
      <c r="U150">
        <f>'Formato 6 a)'!G159</f>
        <v>70361183.040000007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71"/>
  <dimension ref="A1:G31"/>
  <sheetViews>
    <sheetView showGridLines="0" zoomScale="90" zoomScaleNormal="90" workbookViewId="0">
      <selection activeCell="B10" sqref="B10:G10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79" t="s">
        <v>3290</v>
      </c>
      <c r="B1" s="179"/>
      <c r="C1" s="179"/>
      <c r="D1" s="179"/>
      <c r="E1" s="179"/>
      <c r="F1" s="179"/>
      <c r="G1" s="179"/>
    </row>
    <row r="2" spans="1:7" x14ac:dyDescent="0.25">
      <c r="A2" s="160" t="str">
        <f>ENTE_PUBLICO_A</f>
        <v>SISTEMA MUNICIPAL DE AGUA POTABLE Y ALCANTARILLADO DE MOROLEON, Gobierno del Estado de Guanajuato (a)</v>
      </c>
      <c r="B2" s="161"/>
      <c r="C2" s="161"/>
      <c r="D2" s="161"/>
      <c r="E2" s="161"/>
      <c r="F2" s="161"/>
      <c r="G2" s="162"/>
    </row>
    <row r="3" spans="1:7" x14ac:dyDescent="0.25">
      <c r="A3" s="163" t="s">
        <v>277</v>
      </c>
      <c r="B3" s="164"/>
      <c r="C3" s="164"/>
      <c r="D3" s="164"/>
      <c r="E3" s="164"/>
      <c r="F3" s="164"/>
      <c r="G3" s="165"/>
    </row>
    <row r="4" spans="1:7" x14ac:dyDescent="0.25">
      <c r="A4" s="163" t="s">
        <v>431</v>
      </c>
      <c r="B4" s="164"/>
      <c r="C4" s="164"/>
      <c r="D4" s="164"/>
      <c r="E4" s="164"/>
      <c r="F4" s="164"/>
      <c r="G4" s="165"/>
    </row>
    <row r="5" spans="1:7" x14ac:dyDescent="0.25">
      <c r="A5" s="166" t="str">
        <f>TRIMESTRE</f>
        <v>Del 1 de enero al 30 de marzo de 2022 (b)</v>
      </c>
      <c r="B5" s="167"/>
      <c r="C5" s="167"/>
      <c r="D5" s="167"/>
      <c r="E5" s="167"/>
      <c r="F5" s="167"/>
      <c r="G5" s="168"/>
    </row>
    <row r="6" spans="1:7" x14ac:dyDescent="0.25">
      <c r="A6" s="169" t="s">
        <v>118</v>
      </c>
      <c r="B6" s="170"/>
      <c r="C6" s="170"/>
      <c r="D6" s="170"/>
      <c r="E6" s="170"/>
      <c r="F6" s="170"/>
      <c r="G6" s="171"/>
    </row>
    <row r="7" spans="1:7" x14ac:dyDescent="0.25">
      <c r="A7" s="175" t="s">
        <v>0</v>
      </c>
      <c r="B7" s="177" t="s">
        <v>279</v>
      </c>
      <c r="C7" s="177"/>
      <c r="D7" s="177"/>
      <c r="E7" s="177"/>
      <c r="F7" s="177"/>
      <c r="G7" s="181" t="s">
        <v>280</v>
      </c>
    </row>
    <row r="8" spans="1:7" ht="30" x14ac:dyDescent="0.25">
      <c r="A8" s="176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80"/>
    </row>
    <row r="9" spans="1:7" x14ac:dyDescent="0.25">
      <c r="A9" s="52" t="s">
        <v>440</v>
      </c>
      <c r="B9" s="59">
        <f>SUM(B10:GASTO_NE_FIN_01)</f>
        <v>52047114</v>
      </c>
      <c r="C9" s="59">
        <f>SUM(C10:GASTO_NE_FIN_02)</f>
        <v>27397777</v>
      </c>
      <c r="D9" s="59">
        <f>SUM(D10:GASTO_NE_FIN_03)</f>
        <v>79444891</v>
      </c>
      <c r="E9" s="59">
        <f>SUM(E10:GASTO_NE_FIN_04)</f>
        <v>9083707.9600000009</v>
      </c>
      <c r="F9" s="59">
        <f>SUM(F10:GASTO_NE_FIN_05)</f>
        <v>9083707.9600000009</v>
      </c>
      <c r="G9" s="59">
        <f>SUM(G10:GASTO_NE_FIN_06)</f>
        <v>70361183.040000007</v>
      </c>
    </row>
    <row r="10" spans="1:7" s="24" customFormat="1" ht="14.25" customHeight="1" x14ac:dyDescent="0.25">
      <c r="A10" s="153" t="s">
        <v>3309</v>
      </c>
      <c r="B10" s="149">
        <v>52047114</v>
      </c>
      <c r="C10" s="149">
        <v>27397777</v>
      </c>
      <c r="D10" s="149">
        <v>79444891</v>
      </c>
      <c r="E10" s="149">
        <v>9083707.9600000009</v>
      </c>
      <c r="F10" s="149">
        <v>9083707.9600000009</v>
      </c>
      <c r="G10" s="148">
        <v>70361183.040000007</v>
      </c>
    </row>
    <row r="11" spans="1:7" s="24" customFormat="1" x14ac:dyDescent="0.25">
      <c r="A11" s="143" t="s">
        <v>433</v>
      </c>
      <c r="B11" s="60" t="s">
        <v>3310</v>
      </c>
      <c r="C11" s="60"/>
      <c r="D11" s="60" t="s">
        <v>3310</v>
      </c>
      <c r="E11" s="60" t="s">
        <v>3310</v>
      </c>
      <c r="F11" s="60" t="s">
        <v>3310</v>
      </c>
      <c r="G11" s="77" t="s">
        <v>3310</v>
      </c>
    </row>
    <row r="12" spans="1:7" s="24" customFormat="1" x14ac:dyDescent="0.25">
      <c r="A12" s="143" t="s">
        <v>434</v>
      </c>
      <c r="B12" s="60"/>
      <c r="C12" s="60"/>
      <c r="D12" s="60" t="s">
        <v>3310</v>
      </c>
      <c r="E12" s="60"/>
      <c r="F12" s="60"/>
      <c r="G12" s="77" t="s">
        <v>3310</v>
      </c>
    </row>
    <row r="13" spans="1:7" s="24" customFormat="1" x14ac:dyDescent="0.25">
      <c r="A13" s="143" t="s">
        <v>435</v>
      </c>
      <c r="B13" s="60"/>
      <c r="C13" s="60"/>
      <c r="D13" s="60" t="s">
        <v>3310</v>
      </c>
      <c r="E13" s="60"/>
      <c r="F13" s="60"/>
      <c r="G13" s="77" t="s">
        <v>3310</v>
      </c>
    </row>
    <row r="14" spans="1:7" s="24" customFormat="1" x14ac:dyDescent="0.25">
      <c r="A14" s="143" t="s">
        <v>436</v>
      </c>
      <c r="B14" s="60"/>
      <c r="C14" s="60"/>
      <c r="D14" s="60" t="s">
        <v>3310</v>
      </c>
      <c r="E14" s="60"/>
      <c r="F14" s="60"/>
      <c r="G14" s="77" t="s">
        <v>3310</v>
      </c>
    </row>
    <row r="15" spans="1:7" s="24" customFormat="1" x14ac:dyDescent="0.25">
      <c r="A15" s="143" t="s">
        <v>437</v>
      </c>
      <c r="B15" s="60"/>
      <c r="C15" s="60"/>
      <c r="D15" s="60" t="s">
        <v>3310</v>
      </c>
      <c r="E15" s="60"/>
      <c r="F15" s="60"/>
      <c r="G15" s="77" t="s">
        <v>3310</v>
      </c>
    </row>
    <row r="16" spans="1:7" s="24" customFormat="1" x14ac:dyDescent="0.25">
      <c r="A16" s="143" t="s">
        <v>438</v>
      </c>
      <c r="B16" s="60"/>
      <c r="C16" s="60"/>
      <c r="D16" s="60" t="s">
        <v>3310</v>
      </c>
      <c r="E16" s="60"/>
      <c r="F16" s="60"/>
      <c r="G16" s="77" t="s">
        <v>3310</v>
      </c>
    </row>
    <row r="17" spans="1:7" s="24" customFormat="1" x14ac:dyDescent="0.25">
      <c r="A17" s="143" t="s">
        <v>439</v>
      </c>
      <c r="B17" s="60"/>
      <c r="C17" s="60"/>
      <c r="D17" s="60" t="s">
        <v>3310</v>
      </c>
      <c r="E17" s="60"/>
      <c r="F17" s="60"/>
      <c r="G17" s="77" t="s">
        <v>3310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3" t="s">
        <v>432</v>
      </c>
      <c r="B20" s="60"/>
      <c r="C20" s="60"/>
      <c r="D20" s="60"/>
      <c r="E20" s="60"/>
      <c r="F20" s="60"/>
      <c r="G20" s="60"/>
    </row>
    <row r="21" spans="1:7" s="24" customFormat="1" x14ac:dyDescent="0.25">
      <c r="A21" s="143" t="s">
        <v>433</v>
      </c>
      <c r="B21" s="60"/>
      <c r="C21" s="60"/>
      <c r="D21" s="60"/>
      <c r="E21" s="60"/>
      <c r="F21" s="60"/>
      <c r="G21" s="60"/>
    </row>
    <row r="22" spans="1:7" s="24" customFormat="1" x14ac:dyDescent="0.25">
      <c r="A22" s="143" t="s">
        <v>434</v>
      </c>
      <c r="B22" s="60"/>
      <c r="C22" s="60"/>
      <c r="D22" s="60"/>
      <c r="E22" s="60"/>
      <c r="F22" s="60"/>
      <c r="G22" s="60"/>
    </row>
    <row r="23" spans="1:7" s="24" customFormat="1" x14ac:dyDescent="0.25">
      <c r="A23" s="143" t="s">
        <v>435</v>
      </c>
      <c r="B23" s="60"/>
      <c r="C23" s="60"/>
      <c r="D23" s="60"/>
      <c r="E23" s="60"/>
      <c r="F23" s="60"/>
      <c r="G23" s="60"/>
    </row>
    <row r="24" spans="1:7" s="24" customFormat="1" x14ac:dyDescent="0.25">
      <c r="A24" s="143" t="s">
        <v>436</v>
      </c>
      <c r="B24" s="60"/>
      <c r="C24" s="60"/>
      <c r="D24" s="60"/>
      <c r="E24" s="60"/>
      <c r="F24" s="60"/>
      <c r="G24" s="60"/>
    </row>
    <row r="25" spans="1:7" s="24" customFormat="1" x14ac:dyDescent="0.25">
      <c r="A25" s="143" t="s">
        <v>437</v>
      </c>
      <c r="B25" s="60"/>
      <c r="C25" s="60"/>
      <c r="D25" s="60"/>
      <c r="E25" s="60"/>
      <c r="F25" s="60"/>
      <c r="G25" s="60"/>
    </row>
    <row r="26" spans="1:7" s="24" customFormat="1" x14ac:dyDescent="0.25">
      <c r="A26" s="143" t="s">
        <v>438</v>
      </c>
      <c r="B26" s="60"/>
      <c r="C26" s="60"/>
      <c r="D26" s="60"/>
      <c r="E26" s="60"/>
      <c r="F26" s="60"/>
      <c r="G26" s="60"/>
    </row>
    <row r="27" spans="1:7" s="24" customFormat="1" x14ac:dyDescent="0.25">
      <c r="A27" s="143" t="s">
        <v>439</v>
      </c>
      <c r="B27" s="60"/>
      <c r="C27" s="60"/>
      <c r="D27" s="60"/>
      <c r="E27" s="60"/>
      <c r="F27" s="60"/>
      <c r="G27" s="60"/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52047114</v>
      </c>
      <c r="C29" s="61">
        <f>GASTO_NE_T2+GASTO_E_T2</f>
        <v>27397777</v>
      </c>
      <c r="D29" s="61">
        <f>GASTO_NE_T3+GASTO_E_T3</f>
        <v>79444891</v>
      </c>
      <c r="E29" s="61">
        <f>GASTO_NE_T4+GASTO_E_T4</f>
        <v>9083707.9600000009</v>
      </c>
      <c r="F29" s="61">
        <f>GASTO_NE_T5+GASTO_E_T5</f>
        <v>9083707.9600000009</v>
      </c>
      <c r="G29" s="61">
        <f>GASTO_NE_T6+GASTO_E_T6</f>
        <v>70361183.040000007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 xr:uid="{00000000-0002-0000-0F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52047114</v>
      </c>
      <c r="Q2" s="18">
        <f>GASTO_NE_T2</f>
        <v>27397777</v>
      </c>
      <c r="R2" s="18">
        <f>GASTO_NE_T3</f>
        <v>79444891</v>
      </c>
      <c r="S2" s="18">
        <f>GASTO_NE_T4</f>
        <v>9083707.9600000009</v>
      </c>
      <c r="T2" s="18">
        <f>GASTO_NE_T5</f>
        <v>9083707.9600000009</v>
      </c>
      <c r="U2" s="18">
        <f>GASTO_NE_T6</f>
        <v>70361183.040000007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52047114</v>
      </c>
      <c r="Q4" s="18">
        <f>TOTAL_E_T2</f>
        <v>27397777</v>
      </c>
      <c r="R4" s="18">
        <f>TOTAL_E_T3</f>
        <v>79444891</v>
      </c>
      <c r="S4" s="18">
        <f>TOTAL_E_T4</f>
        <v>9083707.9600000009</v>
      </c>
      <c r="T4" s="18">
        <f>TOTAL_E_T5</f>
        <v>9083707.9600000009</v>
      </c>
      <c r="U4" s="18">
        <f>TOTAL_E_T6</f>
        <v>70361183.040000007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8"/>
  <dimension ref="A1:XFC78"/>
  <sheetViews>
    <sheetView showGridLines="0" topLeftCell="A43" zoomScale="90" zoomScaleNormal="90" workbookViewId="0">
      <selection activeCell="B21" sqref="B21:G21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85" t="s">
        <v>3289</v>
      </c>
      <c r="B1" s="186"/>
      <c r="C1" s="186"/>
      <c r="D1" s="186"/>
      <c r="E1" s="186"/>
      <c r="F1" s="186"/>
      <c r="G1" s="186"/>
    </row>
    <row r="2" spans="1:7" ht="14.25" x14ac:dyDescent="0.45">
      <c r="A2" s="160" t="str">
        <f>ENTE_PUBLICO_A</f>
        <v>SISTEMA MUNICIPAL DE AGUA POTABLE Y ALCANTARILLADO DE MOROLEON, Gobierno del Estado de Guanajuato (a)</v>
      </c>
      <c r="B2" s="161"/>
      <c r="C2" s="161"/>
      <c r="D2" s="161"/>
      <c r="E2" s="161"/>
      <c r="F2" s="161"/>
      <c r="G2" s="162"/>
    </row>
    <row r="3" spans="1:7" x14ac:dyDescent="0.25">
      <c r="A3" s="163" t="s">
        <v>396</v>
      </c>
      <c r="B3" s="164"/>
      <c r="C3" s="164"/>
      <c r="D3" s="164"/>
      <c r="E3" s="164"/>
      <c r="F3" s="164"/>
      <c r="G3" s="165"/>
    </row>
    <row r="4" spans="1:7" x14ac:dyDescent="0.25">
      <c r="A4" s="163" t="s">
        <v>397</v>
      </c>
      <c r="B4" s="164"/>
      <c r="C4" s="164"/>
      <c r="D4" s="164"/>
      <c r="E4" s="164"/>
      <c r="F4" s="164"/>
      <c r="G4" s="165"/>
    </row>
    <row r="5" spans="1:7" ht="14.25" x14ac:dyDescent="0.45">
      <c r="A5" s="166" t="str">
        <f>TRIMESTRE</f>
        <v>Del 1 de enero al 30 de marzo de 2022 (b)</v>
      </c>
      <c r="B5" s="167"/>
      <c r="C5" s="167"/>
      <c r="D5" s="167"/>
      <c r="E5" s="167"/>
      <c r="F5" s="167"/>
      <c r="G5" s="168"/>
    </row>
    <row r="6" spans="1:7" ht="14.25" x14ac:dyDescent="0.45">
      <c r="A6" s="169" t="s">
        <v>118</v>
      </c>
      <c r="B6" s="170"/>
      <c r="C6" s="170"/>
      <c r="D6" s="170"/>
      <c r="E6" s="170"/>
      <c r="F6" s="170"/>
      <c r="G6" s="171"/>
    </row>
    <row r="7" spans="1:7" x14ac:dyDescent="0.25">
      <c r="A7" s="164" t="s">
        <v>0</v>
      </c>
      <c r="B7" s="169" t="s">
        <v>279</v>
      </c>
      <c r="C7" s="170"/>
      <c r="D7" s="170"/>
      <c r="E7" s="170"/>
      <c r="F7" s="171"/>
      <c r="G7" s="181" t="s">
        <v>3286</v>
      </c>
    </row>
    <row r="8" spans="1:7" ht="30.75" customHeight="1" x14ac:dyDescent="0.25">
      <c r="A8" s="164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80"/>
    </row>
    <row r="9" spans="1:7" ht="14.25" x14ac:dyDescent="0.45">
      <c r="A9" s="52" t="s">
        <v>363</v>
      </c>
      <c r="B9" s="70">
        <f>SUM(B10,B19,B27,B37)</f>
        <v>52047114</v>
      </c>
      <c r="C9" s="70">
        <f t="shared" ref="C9:G9" si="0">SUM(C10,C19,C27,C37)</f>
        <v>27397777</v>
      </c>
      <c r="D9" s="70">
        <f t="shared" si="0"/>
        <v>79444891</v>
      </c>
      <c r="E9" s="70">
        <f t="shared" si="0"/>
        <v>9083707.9600000009</v>
      </c>
      <c r="F9" s="70">
        <f t="shared" si="0"/>
        <v>9083707.9600000009</v>
      </c>
      <c r="G9" s="70">
        <f t="shared" si="0"/>
        <v>70361183.040000007</v>
      </c>
    </row>
    <row r="10" spans="1:7" ht="14.25" x14ac:dyDescent="0.45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365</v>
      </c>
      <c r="B11" s="72"/>
      <c r="C11" s="72"/>
      <c r="D11" s="72"/>
      <c r="E11" s="72"/>
      <c r="F11" s="72"/>
      <c r="G11" s="72"/>
    </row>
    <row r="12" spans="1:7" ht="14.25" x14ac:dyDescent="0.45">
      <c r="A12" s="63" t="s">
        <v>366</v>
      </c>
      <c r="B12" s="72"/>
      <c r="C12" s="72"/>
      <c r="D12" s="72"/>
      <c r="E12" s="72"/>
      <c r="F12" s="72"/>
      <c r="G12" s="72"/>
    </row>
    <row r="13" spans="1:7" x14ac:dyDescent="0.25">
      <c r="A13" s="63" t="s">
        <v>367</v>
      </c>
      <c r="B13" s="72"/>
      <c r="C13" s="72"/>
      <c r="D13" s="72"/>
      <c r="E13" s="72"/>
      <c r="F13" s="72"/>
      <c r="G13" s="72"/>
    </row>
    <row r="14" spans="1:7" ht="14.25" x14ac:dyDescent="0.45">
      <c r="A14" s="63" t="s">
        <v>368</v>
      </c>
      <c r="B14" s="72"/>
      <c r="C14" s="72"/>
      <c r="D14" s="72"/>
      <c r="E14" s="72"/>
      <c r="F14" s="72"/>
      <c r="G14" s="72"/>
    </row>
    <row r="15" spans="1:7" ht="14.25" x14ac:dyDescent="0.45">
      <c r="A15" s="63" t="s">
        <v>369</v>
      </c>
      <c r="B15" s="72"/>
      <c r="C15" s="72"/>
      <c r="D15" s="72"/>
      <c r="E15" s="72"/>
      <c r="F15" s="72"/>
      <c r="G15" s="72"/>
    </row>
    <row r="16" spans="1:7" ht="14.25" x14ac:dyDescent="0.45">
      <c r="A16" s="63" t="s">
        <v>370</v>
      </c>
      <c r="B16" s="72"/>
      <c r="C16" s="72"/>
      <c r="D16" s="72"/>
      <c r="E16" s="72"/>
      <c r="F16" s="72"/>
      <c r="G16" s="72"/>
    </row>
    <row r="17" spans="1:7" x14ac:dyDescent="0.25">
      <c r="A17" s="63" t="s">
        <v>371</v>
      </c>
      <c r="B17" s="72"/>
      <c r="C17" s="72"/>
      <c r="D17" s="72"/>
      <c r="E17" s="72"/>
      <c r="F17" s="72"/>
      <c r="G17" s="72"/>
    </row>
    <row r="18" spans="1:7" ht="14.25" x14ac:dyDescent="0.45">
      <c r="A18" s="63" t="s">
        <v>372</v>
      </c>
      <c r="B18" s="72"/>
      <c r="C18" s="72"/>
      <c r="D18" s="72"/>
      <c r="E18" s="72"/>
      <c r="F18" s="72"/>
      <c r="G18" s="72"/>
    </row>
    <row r="19" spans="1:7" x14ac:dyDescent="0.25">
      <c r="A19" s="53" t="s">
        <v>373</v>
      </c>
      <c r="B19" s="71">
        <f>SUM(B20:B26)</f>
        <v>52047114</v>
      </c>
      <c r="C19" s="71">
        <f t="shared" ref="C19:F19" si="2">SUM(C20:C26)</f>
        <v>27397777</v>
      </c>
      <c r="D19" s="71">
        <f t="shared" si="2"/>
        <v>79444891</v>
      </c>
      <c r="E19" s="71">
        <f t="shared" si="2"/>
        <v>9083707.9600000009</v>
      </c>
      <c r="F19" s="71">
        <f t="shared" si="2"/>
        <v>9083707.9600000009</v>
      </c>
      <c r="G19" s="71">
        <f>SUM(G20:G26)</f>
        <v>70361183.040000007</v>
      </c>
    </row>
    <row r="20" spans="1:7" x14ac:dyDescent="0.25">
      <c r="A20" s="63" t="s">
        <v>374</v>
      </c>
      <c r="B20" s="71"/>
      <c r="C20" s="71"/>
      <c r="D20" s="71" t="s">
        <v>3311</v>
      </c>
      <c r="E20" s="71"/>
      <c r="F20" s="71"/>
      <c r="G20" s="72" t="s">
        <v>3311</v>
      </c>
    </row>
    <row r="21" spans="1:7" ht="14.25" customHeight="1" x14ac:dyDescent="0.25">
      <c r="A21" s="63" t="s">
        <v>375</v>
      </c>
      <c r="B21" s="152">
        <v>52047114</v>
      </c>
      <c r="C21" s="152">
        <v>27397777</v>
      </c>
      <c r="D21" s="152">
        <v>79444891</v>
      </c>
      <c r="E21" s="152">
        <v>9083707.9600000009</v>
      </c>
      <c r="F21" s="152">
        <v>9083707.9600000009</v>
      </c>
      <c r="G21" s="154">
        <v>70361183.040000007</v>
      </c>
    </row>
    <row r="22" spans="1:7" ht="14.25" customHeight="1" x14ac:dyDescent="0.25">
      <c r="A22" s="63" t="s">
        <v>376</v>
      </c>
      <c r="B22" s="71"/>
      <c r="C22" s="71"/>
      <c r="D22" s="71" t="s">
        <v>3311</v>
      </c>
      <c r="E22" s="71"/>
      <c r="F22" s="71"/>
      <c r="G22" s="72" t="s">
        <v>3311</v>
      </c>
    </row>
    <row r="23" spans="1:7" x14ac:dyDescent="0.25">
      <c r="A23" s="63" t="s">
        <v>377</v>
      </c>
      <c r="B23" s="71"/>
      <c r="C23" s="71"/>
      <c r="D23" s="71" t="s">
        <v>3311</v>
      </c>
      <c r="E23" s="71"/>
      <c r="F23" s="71"/>
      <c r="G23" s="72" t="s">
        <v>3311</v>
      </c>
    </row>
    <row r="24" spans="1:7" x14ac:dyDescent="0.25">
      <c r="A24" s="63" t="s">
        <v>378</v>
      </c>
      <c r="B24" s="71"/>
      <c r="C24" s="71"/>
      <c r="D24" s="71" t="s">
        <v>3311</v>
      </c>
      <c r="E24" s="71"/>
      <c r="F24" s="71"/>
      <c r="G24" s="72" t="s">
        <v>3311</v>
      </c>
    </row>
    <row r="25" spans="1:7" x14ac:dyDescent="0.25">
      <c r="A25" s="63" t="s">
        <v>379</v>
      </c>
      <c r="B25" s="71"/>
      <c r="C25" s="71"/>
      <c r="D25" s="71" t="s">
        <v>3311</v>
      </c>
      <c r="E25" s="71"/>
      <c r="F25" s="71"/>
      <c r="G25" s="72" t="s">
        <v>3311</v>
      </c>
    </row>
    <row r="26" spans="1:7" ht="14.25" customHeight="1" x14ac:dyDescent="0.25">
      <c r="A26" s="63" t="s">
        <v>380</v>
      </c>
      <c r="B26" s="71"/>
      <c r="C26" s="71"/>
      <c r="D26" s="71" t="s">
        <v>3311</v>
      </c>
      <c r="E26" s="71"/>
      <c r="F26" s="71"/>
      <c r="G26" s="72" t="s">
        <v>3311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/>
    </row>
    <row r="29" spans="1:7" ht="14.25" x14ac:dyDescent="0.45">
      <c r="A29" s="63" t="s">
        <v>383</v>
      </c>
      <c r="B29" s="71"/>
      <c r="C29" s="71"/>
      <c r="D29" s="71"/>
      <c r="E29" s="71"/>
      <c r="F29" s="71"/>
      <c r="G29" s="72"/>
    </row>
    <row r="30" spans="1:7" x14ac:dyDescent="0.25">
      <c r="A30" s="63" t="s">
        <v>384</v>
      </c>
      <c r="B30" s="71"/>
      <c r="C30" s="71"/>
      <c r="D30" s="71"/>
      <c r="E30" s="71"/>
      <c r="F30" s="71"/>
      <c r="G30" s="72"/>
    </row>
    <row r="31" spans="1:7" x14ac:dyDescent="0.25">
      <c r="A31" s="63" t="s">
        <v>385</v>
      </c>
      <c r="B31" s="71"/>
      <c r="C31" s="71"/>
      <c r="D31" s="71"/>
      <c r="E31" s="71"/>
      <c r="F31" s="71"/>
      <c r="G31" s="72"/>
    </row>
    <row r="32" spans="1:7" x14ac:dyDescent="0.25">
      <c r="A32" s="63" t="s">
        <v>386</v>
      </c>
      <c r="B32" s="71"/>
      <c r="C32" s="71"/>
      <c r="D32" s="71"/>
      <c r="E32" s="71"/>
      <c r="F32" s="71"/>
      <c r="G32" s="72"/>
    </row>
    <row r="33" spans="1:7" x14ac:dyDescent="0.25">
      <c r="A33" s="63" t="s">
        <v>387</v>
      </c>
      <c r="B33" s="71"/>
      <c r="C33" s="71"/>
      <c r="D33" s="71"/>
      <c r="E33" s="71"/>
      <c r="F33" s="71"/>
      <c r="G33" s="72"/>
    </row>
    <row r="34" spans="1:7" x14ac:dyDescent="0.25">
      <c r="A34" s="63" t="s">
        <v>388</v>
      </c>
      <c r="B34" s="71"/>
      <c r="C34" s="71"/>
      <c r="D34" s="71"/>
      <c r="E34" s="71"/>
      <c r="F34" s="71"/>
      <c r="G34" s="72"/>
    </row>
    <row r="35" spans="1:7" x14ac:dyDescent="0.25">
      <c r="A35" s="63" t="s">
        <v>389</v>
      </c>
      <c r="B35" s="71"/>
      <c r="C35" s="71"/>
      <c r="D35" s="71"/>
      <c r="E35" s="71"/>
      <c r="F35" s="71"/>
      <c r="G35" s="72"/>
    </row>
    <row r="36" spans="1:7" x14ac:dyDescent="0.25">
      <c r="A36" s="63" t="s">
        <v>390</v>
      </c>
      <c r="B36" s="71"/>
      <c r="C36" s="71"/>
      <c r="D36" s="71"/>
      <c r="E36" s="71"/>
      <c r="F36" s="71"/>
      <c r="G36" s="72"/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4">SUM(C38:C41)</f>
        <v>0</v>
      </c>
      <c r="D37" s="71">
        <f t="shared" si="4"/>
        <v>0</v>
      </c>
      <c r="E37" s="71">
        <f t="shared" si="4"/>
        <v>0</v>
      </c>
      <c r="F37" s="71">
        <f t="shared" si="4"/>
        <v>0</v>
      </c>
      <c r="G37" s="71">
        <f>SUM(G38:G41)</f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/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/>
    </row>
    <row r="40" spans="1:7" x14ac:dyDescent="0.25">
      <c r="A40" s="69" t="s">
        <v>393</v>
      </c>
      <c r="B40" s="72"/>
      <c r="C40" s="72"/>
      <c r="D40" s="72"/>
      <c r="E40" s="72"/>
      <c r="F40" s="72"/>
      <c r="G40" s="72"/>
    </row>
    <row r="41" spans="1:7" x14ac:dyDescent="0.25">
      <c r="A41" s="69" t="s">
        <v>394</v>
      </c>
      <c r="B41" s="72"/>
      <c r="C41" s="72"/>
      <c r="D41" s="72"/>
      <c r="E41" s="72"/>
      <c r="F41" s="72"/>
      <c r="G41" s="72"/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5">SUM(C44,C53,C61,C71)</f>
        <v>0</v>
      </c>
      <c r="D43" s="73">
        <f t="shared" si="5"/>
        <v>0</v>
      </c>
      <c r="E43" s="73">
        <f t="shared" si="5"/>
        <v>0</v>
      </c>
      <c r="F43" s="73">
        <f t="shared" si="5"/>
        <v>0</v>
      </c>
      <c r="G43" s="73">
        <f t="shared" si="5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6">SUM(C45:C52)</f>
        <v>0</v>
      </c>
      <c r="D44" s="72">
        <f t="shared" si="6"/>
        <v>0</v>
      </c>
      <c r="E44" s="72">
        <f t="shared" si="6"/>
        <v>0</v>
      </c>
      <c r="F44" s="72">
        <f t="shared" si="6"/>
        <v>0</v>
      </c>
      <c r="G44" s="72">
        <f t="shared" si="6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/>
    </row>
    <row r="46" spans="1:7" x14ac:dyDescent="0.25">
      <c r="A46" s="69" t="s">
        <v>366</v>
      </c>
      <c r="B46" s="72"/>
      <c r="C46" s="72"/>
      <c r="D46" s="72"/>
      <c r="E46" s="72"/>
      <c r="F46" s="72"/>
      <c r="G46" s="72"/>
    </row>
    <row r="47" spans="1:7" x14ac:dyDescent="0.25">
      <c r="A47" s="69" t="s">
        <v>367</v>
      </c>
      <c r="B47" s="72"/>
      <c r="C47" s="72"/>
      <c r="D47" s="72"/>
      <c r="E47" s="72"/>
      <c r="F47" s="72"/>
      <c r="G47" s="72"/>
    </row>
    <row r="48" spans="1:7" x14ac:dyDescent="0.25">
      <c r="A48" s="69" t="s">
        <v>368</v>
      </c>
      <c r="B48" s="72"/>
      <c r="C48" s="72"/>
      <c r="D48" s="72"/>
      <c r="E48" s="72"/>
      <c r="F48" s="72"/>
      <c r="G48" s="72"/>
    </row>
    <row r="49" spans="1:7" x14ac:dyDescent="0.25">
      <c r="A49" s="69" t="s">
        <v>369</v>
      </c>
      <c r="B49" s="72"/>
      <c r="C49" s="72"/>
      <c r="D49" s="72"/>
      <c r="E49" s="72"/>
      <c r="F49" s="72"/>
      <c r="G49" s="72"/>
    </row>
    <row r="50" spans="1:7" x14ac:dyDescent="0.25">
      <c r="A50" s="69" t="s">
        <v>370</v>
      </c>
      <c r="B50" s="72"/>
      <c r="C50" s="72"/>
      <c r="D50" s="72"/>
      <c r="E50" s="72"/>
      <c r="F50" s="72"/>
      <c r="G50" s="72"/>
    </row>
    <row r="51" spans="1:7" x14ac:dyDescent="0.25">
      <c r="A51" s="69" t="s">
        <v>371</v>
      </c>
      <c r="B51" s="72"/>
      <c r="C51" s="72"/>
      <c r="D51" s="72"/>
      <c r="E51" s="72"/>
      <c r="F51" s="72"/>
      <c r="G51" s="72"/>
    </row>
    <row r="52" spans="1:7" x14ac:dyDescent="0.25">
      <c r="A52" s="69" t="s">
        <v>372</v>
      </c>
      <c r="B52" s="72"/>
      <c r="C52" s="72"/>
      <c r="D52" s="72"/>
      <c r="E52" s="72"/>
      <c r="F52" s="72"/>
      <c r="G52" s="72"/>
    </row>
    <row r="53" spans="1:7" x14ac:dyDescent="0.25">
      <c r="A53" s="53" t="s">
        <v>373</v>
      </c>
      <c r="B53" s="71">
        <f>SUM(B54:B60)</f>
        <v>0</v>
      </c>
      <c r="C53" s="71">
        <f t="shared" ref="C53:G53" si="7">SUM(C54:C60)</f>
        <v>0</v>
      </c>
      <c r="D53" s="71">
        <f t="shared" si="7"/>
        <v>0</v>
      </c>
      <c r="E53" s="71">
        <f t="shared" si="7"/>
        <v>0</v>
      </c>
      <c r="F53" s="71">
        <f t="shared" si="7"/>
        <v>0</v>
      </c>
      <c r="G53" s="71">
        <f t="shared" si="7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/>
    </row>
    <row r="55" spans="1:7" x14ac:dyDescent="0.25">
      <c r="A55" s="69" t="s">
        <v>375</v>
      </c>
      <c r="B55" s="71"/>
      <c r="C55" s="71"/>
      <c r="D55" s="71"/>
      <c r="E55" s="71"/>
      <c r="F55" s="71"/>
      <c r="G55" s="72"/>
    </row>
    <row r="56" spans="1:7" x14ac:dyDescent="0.25">
      <c r="A56" s="69" t="s">
        <v>376</v>
      </c>
      <c r="B56" s="71"/>
      <c r="C56" s="71"/>
      <c r="D56" s="71"/>
      <c r="E56" s="71"/>
      <c r="F56" s="71"/>
      <c r="G56" s="72"/>
    </row>
    <row r="57" spans="1:7" x14ac:dyDescent="0.25">
      <c r="A57" s="48" t="s">
        <v>377</v>
      </c>
      <c r="B57" s="71"/>
      <c r="C57" s="71"/>
      <c r="D57" s="71"/>
      <c r="E57" s="71"/>
      <c r="F57" s="71"/>
      <c r="G57" s="72"/>
    </row>
    <row r="58" spans="1:7" x14ac:dyDescent="0.25">
      <c r="A58" s="69" t="s">
        <v>378</v>
      </c>
      <c r="B58" s="71"/>
      <c r="C58" s="71"/>
      <c r="D58" s="71"/>
      <c r="E58" s="71"/>
      <c r="F58" s="71"/>
      <c r="G58" s="72"/>
    </row>
    <row r="59" spans="1:7" x14ac:dyDescent="0.25">
      <c r="A59" s="69" t="s">
        <v>379</v>
      </c>
      <c r="B59" s="71"/>
      <c r="C59" s="71"/>
      <c r="D59" s="71"/>
      <c r="E59" s="71"/>
      <c r="F59" s="71"/>
      <c r="G59" s="72"/>
    </row>
    <row r="60" spans="1:7" x14ac:dyDescent="0.25">
      <c r="A60" s="69" t="s">
        <v>380</v>
      </c>
      <c r="B60" s="71"/>
      <c r="C60" s="71"/>
      <c r="D60" s="71"/>
      <c r="E60" s="71"/>
      <c r="F60" s="71"/>
      <c r="G60" s="72"/>
    </row>
    <row r="61" spans="1:7" x14ac:dyDescent="0.25">
      <c r="A61" s="53" t="s">
        <v>381</v>
      </c>
      <c r="B61" s="71">
        <f>SUM(B62:B70)</f>
        <v>0</v>
      </c>
      <c r="C61" s="71">
        <f t="shared" ref="C61:G61" si="8">SUM(C62:C70)</f>
        <v>0</v>
      </c>
      <c r="D61" s="71">
        <f t="shared" si="8"/>
        <v>0</v>
      </c>
      <c r="E61" s="71">
        <f t="shared" si="8"/>
        <v>0</v>
      </c>
      <c r="F61" s="71">
        <f t="shared" si="8"/>
        <v>0</v>
      </c>
      <c r="G61" s="71">
        <f t="shared" si="8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/>
    </row>
    <row r="63" spans="1:7" x14ac:dyDescent="0.25">
      <c r="A63" s="69" t="s">
        <v>383</v>
      </c>
      <c r="B63" s="71"/>
      <c r="C63" s="71"/>
      <c r="D63" s="71"/>
      <c r="E63" s="71"/>
      <c r="F63" s="71"/>
      <c r="G63" s="72"/>
    </row>
    <row r="64" spans="1:7" x14ac:dyDescent="0.25">
      <c r="A64" s="69" t="s">
        <v>384</v>
      </c>
      <c r="B64" s="71"/>
      <c r="C64" s="71"/>
      <c r="D64" s="71"/>
      <c r="E64" s="71"/>
      <c r="F64" s="71"/>
      <c r="G64" s="72"/>
    </row>
    <row r="65" spans="1:8" x14ac:dyDescent="0.25">
      <c r="A65" s="69" t="s">
        <v>385</v>
      </c>
      <c r="B65" s="71"/>
      <c r="C65" s="71"/>
      <c r="D65" s="71"/>
      <c r="E65" s="71"/>
      <c r="F65" s="71"/>
      <c r="G65" s="72"/>
    </row>
    <row r="66" spans="1:8" x14ac:dyDescent="0.25">
      <c r="A66" s="69" t="s">
        <v>386</v>
      </c>
      <c r="B66" s="71"/>
      <c r="C66" s="71"/>
      <c r="D66" s="71"/>
      <c r="E66" s="71"/>
      <c r="F66" s="71"/>
      <c r="G66" s="72"/>
    </row>
    <row r="67" spans="1:8" x14ac:dyDescent="0.25">
      <c r="A67" s="69" t="s">
        <v>387</v>
      </c>
      <c r="B67" s="71"/>
      <c r="C67" s="71"/>
      <c r="D67" s="71"/>
      <c r="E67" s="71"/>
      <c r="F67" s="71"/>
      <c r="G67" s="72"/>
    </row>
    <row r="68" spans="1:8" x14ac:dyDescent="0.25">
      <c r="A68" s="69" t="s">
        <v>388</v>
      </c>
      <c r="B68" s="71"/>
      <c r="C68" s="71"/>
      <c r="D68" s="71"/>
      <c r="E68" s="71"/>
      <c r="F68" s="71"/>
      <c r="G68" s="72"/>
    </row>
    <row r="69" spans="1:8" x14ac:dyDescent="0.25">
      <c r="A69" s="69" t="s">
        <v>389</v>
      </c>
      <c r="B69" s="71"/>
      <c r="C69" s="71"/>
      <c r="D69" s="71"/>
      <c r="E69" s="71"/>
      <c r="F69" s="71"/>
      <c r="G69" s="72"/>
    </row>
    <row r="70" spans="1:8" x14ac:dyDescent="0.25">
      <c r="A70" s="69" t="s">
        <v>390</v>
      </c>
      <c r="B70" s="71"/>
      <c r="C70" s="71"/>
      <c r="D70" s="71"/>
      <c r="E70" s="71"/>
      <c r="F70" s="71"/>
      <c r="G70" s="72"/>
    </row>
    <row r="71" spans="1:8" x14ac:dyDescent="0.25">
      <c r="A71" s="64" t="s">
        <v>3299</v>
      </c>
      <c r="B71" s="74">
        <f>SUM(B72:B75)</f>
        <v>0</v>
      </c>
      <c r="C71" s="74">
        <f t="shared" ref="C71:F71" si="9">SUM(C72:C75)</f>
        <v>0</v>
      </c>
      <c r="D71" s="74">
        <f t="shared" si="9"/>
        <v>0</v>
      </c>
      <c r="E71" s="74">
        <f t="shared" si="9"/>
        <v>0</v>
      </c>
      <c r="F71" s="74">
        <f t="shared" si="9"/>
        <v>0</v>
      </c>
      <c r="G71" s="74">
        <f>SUM(G72:G75)</f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/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/>
    </row>
    <row r="74" spans="1:8" x14ac:dyDescent="0.25">
      <c r="A74" s="69" t="s">
        <v>393</v>
      </c>
      <c r="B74" s="71"/>
      <c r="C74" s="71"/>
      <c r="D74" s="71"/>
      <c r="E74" s="71"/>
      <c r="F74" s="71"/>
      <c r="G74" s="72"/>
    </row>
    <row r="75" spans="1:8" x14ac:dyDescent="0.25">
      <c r="A75" s="69" t="s">
        <v>394</v>
      </c>
      <c r="B75" s="71"/>
      <c r="C75" s="71"/>
      <c r="D75" s="71"/>
      <c r="E75" s="71"/>
      <c r="F75" s="71"/>
      <c r="G75" s="72"/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52047114</v>
      </c>
      <c r="C77" s="73">
        <f t="shared" ref="C77:F77" si="10">C43+C9</f>
        <v>27397777</v>
      </c>
      <c r="D77" s="73">
        <f t="shared" si="10"/>
        <v>79444891</v>
      </c>
      <c r="E77" s="73">
        <f t="shared" si="10"/>
        <v>9083707.9600000009</v>
      </c>
      <c r="F77" s="73">
        <f t="shared" si="10"/>
        <v>9083707.9600000009</v>
      </c>
      <c r="G77" s="73">
        <f>G43+G9</f>
        <v>70361183.040000007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 xr:uid="{00000000-0002-0000-11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52047114</v>
      </c>
      <c r="Q2" s="18">
        <f>'Formato 6 c)'!C9</f>
        <v>27397777</v>
      </c>
      <c r="R2" s="18">
        <f>'Formato 6 c)'!D9</f>
        <v>79444891</v>
      </c>
      <c r="S2" s="18">
        <f>'Formato 6 c)'!E9</f>
        <v>9083707.9600000009</v>
      </c>
      <c r="T2" s="18">
        <f>'Formato 6 c)'!F9</f>
        <v>9083707.9600000009</v>
      </c>
      <c r="U2" s="18">
        <f>'Formato 6 c)'!G9</f>
        <v>70361183.040000007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52047114</v>
      </c>
      <c r="Q12" s="18">
        <f>'Formato 6 c)'!C19</f>
        <v>27397777</v>
      </c>
      <c r="R12" s="18">
        <f>'Formato 6 c)'!D19</f>
        <v>79444891</v>
      </c>
      <c r="S12" s="18">
        <f>'Formato 6 c)'!E19</f>
        <v>9083707.9600000009</v>
      </c>
      <c r="T12" s="18">
        <f>'Formato 6 c)'!F19</f>
        <v>9083707.9600000009</v>
      </c>
      <c r="U12" s="18">
        <f>'Formato 6 c)'!G19</f>
        <v>70361183.040000007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 t="str">
        <f>'Formato 6 c)'!D20</f>
        <v xml:space="preserve">                                             -  </v>
      </c>
      <c r="S13" s="18">
        <f>'Formato 6 c)'!E20</f>
        <v>0</v>
      </c>
      <c r="T13" s="18">
        <f>'Formato 6 c)'!F20</f>
        <v>0</v>
      </c>
      <c r="U13" s="18" t="str">
        <f>'Formato 6 c)'!G20</f>
        <v xml:space="preserve">                                             -  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52047114</v>
      </c>
      <c r="Q14" s="18">
        <f>'Formato 6 c)'!C21</f>
        <v>27397777</v>
      </c>
      <c r="R14" s="18">
        <f>'Formato 6 c)'!D21</f>
        <v>79444891</v>
      </c>
      <c r="S14" s="18">
        <f>'Formato 6 c)'!E21</f>
        <v>9083707.9600000009</v>
      </c>
      <c r="T14" s="18">
        <f>'Formato 6 c)'!F21</f>
        <v>9083707.9600000009</v>
      </c>
      <c r="U14" s="18">
        <f>'Formato 6 c)'!G21</f>
        <v>70361183.040000007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 t="str">
        <f>'Formato 6 c)'!D22</f>
        <v xml:space="preserve">                                             -  </v>
      </c>
      <c r="S15" s="18">
        <f>'Formato 6 c)'!E22</f>
        <v>0</v>
      </c>
      <c r="T15" s="18">
        <f>'Formato 6 c)'!F22</f>
        <v>0</v>
      </c>
      <c r="U15" s="18" t="str">
        <f>'Formato 6 c)'!G22</f>
        <v xml:space="preserve">                                             -  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 t="str">
        <f>'Formato 6 c)'!D23</f>
        <v xml:space="preserve">                                             -  </v>
      </c>
      <c r="S16" s="18">
        <f>'Formato 6 c)'!E23</f>
        <v>0</v>
      </c>
      <c r="T16" s="18">
        <f>'Formato 6 c)'!F23</f>
        <v>0</v>
      </c>
      <c r="U16" s="18" t="str">
        <f>'Formato 6 c)'!G23</f>
        <v xml:space="preserve">                                             -  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 t="str">
        <f>'Formato 6 c)'!D24</f>
        <v xml:space="preserve">                                             -  </v>
      </c>
      <c r="S17" s="18">
        <f>'Formato 6 c)'!E24</f>
        <v>0</v>
      </c>
      <c r="T17" s="18">
        <f>'Formato 6 c)'!F24</f>
        <v>0</v>
      </c>
      <c r="U17" s="18" t="str">
        <f>'Formato 6 c)'!G24</f>
        <v xml:space="preserve">                                             -  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 t="str">
        <f>'Formato 6 c)'!D25</f>
        <v xml:space="preserve">                                             -  </v>
      </c>
      <c r="S18" s="18">
        <f>'Formato 6 c)'!E25</f>
        <v>0</v>
      </c>
      <c r="T18" s="18">
        <f>'Formato 6 c)'!F25</f>
        <v>0</v>
      </c>
      <c r="U18" s="18" t="str">
        <f>'Formato 6 c)'!G25</f>
        <v xml:space="preserve">                                             -  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 t="str">
        <f>'Formato 6 c)'!D26</f>
        <v xml:space="preserve">                                             -  </v>
      </c>
      <c r="S19" s="18">
        <f>'Formato 6 c)'!E26</f>
        <v>0</v>
      </c>
      <c r="T19" s="18">
        <f>'Formato 6 c)'!F26</f>
        <v>0</v>
      </c>
      <c r="U19" s="18" t="str">
        <f>'Formato 6 c)'!G26</f>
        <v xml:space="preserve">                                             -  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52047114</v>
      </c>
      <c r="Q68" s="18">
        <f>'Formato 6 c)'!C77</f>
        <v>27397777</v>
      </c>
      <c r="R68" s="18">
        <f>'Formato 6 c)'!D77</f>
        <v>79444891</v>
      </c>
      <c r="S68" s="18">
        <f>'Formato 6 c)'!E77</f>
        <v>9083707.9600000009</v>
      </c>
      <c r="T68" s="18">
        <f>'Formato 6 c)'!F77</f>
        <v>9083707.9600000009</v>
      </c>
      <c r="U68" s="18">
        <f>'Formato 6 c)'!G77</f>
        <v>70361183.040000007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MOROLEON, Gobierno del Estado de Guanajuato</v>
      </c>
    </row>
    <row r="7" spans="2:3" ht="14.25" x14ac:dyDescent="0.45">
      <c r="C7" t="str">
        <f>CONCATENATE(ENTE_PUBLICO," (a)")</f>
        <v>SISTEMA MUNICIPAL DE AGUA POTABLE Y ALCANTARILLADO DE MOROLEON, Gobierno del Estado de Guanajuato (a)</v>
      </c>
    </row>
    <row r="8" spans="2:3" ht="27" customHeight="1" x14ac:dyDescent="0.4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2022</v>
      </c>
    </row>
    <row r="14" spans="2:3" ht="14.25" x14ac:dyDescent="0.45">
      <c r="B14" t="s">
        <v>793</v>
      </c>
      <c r="C14" s="24" t="s">
        <v>3312</v>
      </c>
    </row>
    <row r="15" spans="2:3" ht="14.25" x14ac:dyDescent="0.45">
      <c r="C15" s="24">
        <v>1</v>
      </c>
    </row>
    <row r="16" spans="2:3" ht="14.25" x14ac:dyDescent="0.45">
      <c r="C16" s="24" t="s">
        <v>3313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marzo de 2022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marzo de 2022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marzo de 2022 (m = g – l)</v>
      </c>
    </row>
    <row r="20" spans="4:9" ht="57" x14ac:dyDescent="0.45">
      <c r="D20" s="21" t="str">
        <f>CONCATENATE(ANIO_INFORME, " (d)")</f>
        <v>2022 (d)</v>
      </c>
      <c r="E20" s="22" t="str">
        <f>CONCATENATE("31 de diciembre de ",ANIO_INFORME-1, " (e)")</f>
        <v>31 de diciembre de 2021 (e)</v>
      </c>
      <c r="F20" s="31" t="str">
        <f>CONCATENATE("Saldo al 31 de diciembre de ",ANIO_INFORME-1, " (d)")</f>
        <v>Saldo al 31 de diciembre de 2021 (d)</v>
      </c>
    </row>
    <row r="23" spans="4:9" ht="14.25" x14ac:dyDescent="0.45">
      <c r="D23" s="33">
        <f>ANIO_INFORME + 1</f>
        <v>2023</v>
      </c>
      <c r="E23" s="34" t="str">
        <f>CONCATENATE(ANIO_INFORME + 2, " (d)")</f>
        <v>2024 (d)</v>
      </c>
      <c r="F23" s="34" t="str">
        <f>CONCATENATE(ANIO_INFORME + 3, " (d)")</f>
        <v>2025 (d)</v>
      </c>
      <c r="G23" s="34" t="str">
        <f>CONCATENATE(ANIO_INFORME + 4, " (d)")</f>
        <v>2026 (d)</v>
      </c>
      <c r="H23" s="34" t="str">
        <f>CONCATENATE(ANIO_INFORME + 5, " (d)")</f>
        <v>2027 (d)</v>
      </c>
      <c r="I23" s="34" t="str">
        <f>CONCATENATE(ANIO_INFORME + 6, " (d)")</f>
        <v>2028 (d)</v>
      </c>
    </row>
    <row r="25" spans="4:9" x14ac:dyDescent="0.25">
      <c r="D25" s="35" t="str">
        <f>CONCATENATE(ANIO_INFORME - 5, " ",CHAR(185)," (c)")</f>
        <v>2017 ¹ (c)</v>
      </c>
      <c r="E25" s="35" t="str">
        <f>CONCATENATE(ANIO_INFORME - 4, " ",CHAR(185)," (c)")</f>
        <v>2018 ¹ (c)</v>
      </c>
      <c r="F25" s="35" t="str">
        <f>CONCATENATE(ANIO_INFORME - 3, " ",CHAR(185)," (c)")</f>
        <v>2019 ¹ (c)</v>
      </c>
      <c r="G25" s="35" t="str">
        <f>CONCATENATE(ANIO_INFORME - 2, " ",CHAR(185)," (c)")</f>
        <v>2020 ¹ (c)</v>
      </c>
      <c r="H25" s="35" t="str">
        <f>CONCATENATE(ANIO_INFORME - 1, " ",CHAR(185)," (c)")</f>
        <v>2021 ¹ (c)</v>
      </c>
      <c r="I25" s="33">
        <f>ANIO_INFORME</f>
        <v>2022</v>
      </c>
    </row>
    <row r="26" spans="4:9" ht="14.25" x14ac:dyDescent="0.45">
      <c r="D26" s="92"/>
    </row>
    <row r="29" spans="4:9" ht="14.25" x14ac:dyDescent="0.4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9"/>
  <dimension ref="A1:G34"/>
  <sheetViews>
    <sheetView showGridLines="0" zoomScale="90" zoomScaleNormal="90" workbookViewId="0">
      <selection activeCell="B10" sqref="B10:G10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79" t="s">
        <v>3287</v>
      </c>
      <c r="B1" s="178"/>
      <c r="C1" s="178"/>
      <c r="D1" s="178"/>
      <c r="E1" s="178"/>
      <c r="F1" s="178"/>
      <c r="G1" s="178"/>
    </row>
    <row r="2" spans="1:7" ht="14.25" x14ac:dyDescent="0.45">
      <c r="A2" s="160" t="str">
        <f>ENTE_PUBLICO_A</f>
        <v>SISTEMA MUNICIPAL DE AGUA POTABLE Y ALCANTARILLADO DE MOROLEON, Gobierno del Estado de Guanajuato (a)</v>
      </c>
      <c r="B2" s="161"/>
      <c r="C2" s="161"/>
      <c r="D2" s="161"/>
      <c r="E2" s="161"/>
      <c r="F2" s="161"/>
      <c r="G2" s="162"/>
    </row>
    <row r="3" spans="1:7" x14ac:dyDescent="0.25">
      <c r="A3" s="166" t="s">
        <v>277</v>
      </c>
      <c r="B3" s="167"/>
      <c r="C3" s="167"/>
      <c r="D3" s="167"/>
      <c r="E3" s="167"/>
      <c r="F3" s="167"/>
      <c r="G3" s="168"/>
    </row>
    <row r="4" spans="1:7" x14ac:dyDescent="0.25">
      <c r="A4" s="166" t="s">
        <v>399</v>
      </c>
      <c r="B4" s="167"/>
      <c r="C4" s="167"/>
      <c r="D4" s="167"/>
      <c r="E4" s="167"/>
      <c r="F4" s="167"/>
      <c r="G4" s="168"/>
    </row>
    <row r="5" spans="1:7" ht="14.25" x14ac:dyDescent="0.45">
      <c r="A5" s="166" t="str">
        <f>TRIMESTRE</f>
        <v>Del 1 de enero al 30 de marzo de 2022 (b)</v>
      </c>
      <c r="B5" s="167"/>
      <c r="C5" s="167"/>
      <c r="D5" s="167"/>
      <c r="E5" s="167"/>
      <c r="F5" s="167"/>
      <c r="G5" s="168"/>
    </row>
    <row r="6" spans="1:7" ht="14.25" x14ac:dyDescent="0.45">
      <c r="A6" s="169" t="s">
        <v>118</v>
      </c>
      <c r="B6" s="170"/>
      <c r="C6" s="170"/>
      <c r="D6" s="170"/>
      <c r="E6" s="170"/>
      <c r="F6" s="170"/>
      <c r="G6" s="171"/>
    </row>
    <row r="7" spans="1:7" x14ac:dyDescent="0.25">
      <c r="A7" s="175" t="s">
        <v>361</v>
      </c>
      <c r="B7" s="180" t="s">
        <v>279</v>
      </c>
      <c r="C7" s="180"/>
      <c r="D7" s="180"/>
      <c r="E7" s="180"/>
      <c r="F7" s="180"/>
      <c r="G7" s="180" t="s">
        <v>280</v>
      </c>
    </row>
    <row r="8" spans="1:7" ht="29.25" customHeight="1" x14ac:dyDescent="0.25">
      <c r="A8" s="176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87"/>
    </row>
    <row r="9" spans="1:7" x14ac:dyDescent="0.25">
      <c r="A9" s="52" t="s">
        <v>400</v>
      </c>
      <c r="B9" s="66">
        <f>SUM(B10,B11,B12,B15,B16,B19)</f>
        <v>18699401</v>
      </c>
      <c r="C9" s="66">
        <f t="shared" ref="C9:F9" si="0">SUM(C10,C11,C12,C15,C16,C19)</f>
        <v>0</v>
      </c>
      <c r="D9" s="66">
        <f t="shared" si="0"/>
        <v>18699401</v>
      </c>
      <c r="E9" s="66">
        <f t="shared" si="0"/>
        <v>3182642.17</v>
      </c>
      <c r="F9" s="66">
        <f t="shared" si="0"/>
        <v>3182642.17</v>
      </c>
      <c r="G9" s="66">
        <f>SUM(G10,G11,G12,G15,G16,G19)</f>
        <v>15516758.83</v>
      </c>
    </row>
    <row r="10" spans="1:7" ht="14.25" customHeight="1" x14ac:dyDescent="0.25">
      <c r="A10" s="53" t="s">
        <v>401</v>
      </c>
      <c r="B10" s="155">
        <v>18699401</v>
      </c>
      <c r="C10" s="67" t="s">
        <v>3308</v>
      </c>
      <c r="D10" s="155">
        <v>18699401</v>
      </c>
      <c r="E10" s="155">
        <v>3182642.17</v>
      </c>
      <c r="F10" s="155">
        <v>3182642.17</v>
      </c>
      <c r="G10" s="155">
        <v>15516758.83</v>
      </c>
    </row>
    <row r="11" spans="1:7" ht="14.25" customHeight="1" x14ac:dyDescent="0.25">
      <c r="A11" s="53" t="s">
        <v>402</v>
      </c>
      <c r="B11" s="67"/>
      <c r="C11" s="67"/>
      <c r="D11" s="67" t="s">
        <v>3305</v>
      </c>
      <c r="E11" s="67"/>
      <c r="F11" s="67"/>
      <c r="G11" s="67" t="s">
        <v>3304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ht="14.25" x14ac:dyDescent="0.45">
      <c r="A13" s="63" t="s">
        <v>404</v>
      </c>
      <c r="B13" s="67"/>
      <c r="C13" s="67"/>
      <c r="D13" s="67"/>
      <c r="E13" s="67"/>
      <c r="F13" s="67"/>
      <c r="G13" s="67"/>
    </row>
    <row r="14" spans="1:7" x14ac:dyDescent="0.25">
      <c r="A14" s="63" t="s">
        <v>405</v>
      </c>
      <c r="B14" s="67"/>
      <c r="C14" s="67"/>
      <c r="D14" s="67"/>
      <c r="E14" s="67"/>
      <c r="F14" s="67"/>
      <c r="G14" s="67"/>
    </row>
    <row r="15" spans="1:7" x14ac:dyDescent="0.25">
      <c r="A15" s="53" t="s">
        <v>406</v>
      </c>
      <c r="B15" s="67"/>
      <c r="C15" s="67"/>
      <c r="D15" s="67"/>
      <c r="E15" s="67"/>
      <c r="F15" s="67"/>
      <c r="G15" s="67"/>
    </row>
    <row r="16" spans="1:7" x14ac:dyDescent="0.25">
      <c r="A16" s="64" t="s">
        <v>407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ht="14.25" x14ac:dyDescent="0.45">
      <c r="A17" s="63" t="s">
        <v>408</v>
      </c>
      <c r="B17" s="67"/>
      <c r="C17" s="67"/>
      <c r="D17" s="67"/>
      <c r="E17" s="67"/>
      <c r="F17" s="67"/>
      <c r="G17" s="67"/>
    </row>
    <row r="18" spans="1:7" ht="14.25" x14ac:dyDescent="0.45">
      <c r="A18" s="63" t="s">
        <v>409</v>
      </c>
      <c r="B18" s="67"/>
      <c r="C18" s="67"/>
      <c r="D18" s="67"/>
      <c r="E18" s="67"/>
      <c r="F18" s="67"/>
      <c r="G18" s="67"/>
    </row>
    <row r="19" spans="1:7" ht="14.25" x14ac:dyDescent="0.45">
      <c r="A19" s="53" t="s">
        <v>410</v>
      </c>
      <c r="B19" s="67"/>
      <c r="C19" s="67"/>
      <c r="D19" s="67"/>
      <c r="E19" s="67"/>
      <c r="F19" s="67"/>
      <c r="G19" s="67"/>
    </row>
    <row r="20" spans="1:7" ht="14.25" x14ac:dyDescent="0.45">
      <c r="A20" s="54"/>
      <c r="B20" s="68"/>
      <c r="C20" s="68"/>
      <c r="D20" s="68"/>
      <c r="E20" s="68"/>
      <c r="F20" s="68"/>
      <c r="G20" s="68"/>
    </row>
    <row r="21" spans="1:7" s="24" customFormat="1" ht="14.25" x14ac:dyDescent="0.45">
      <c r="A21" s="14" t="s">
        <v>411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ht="14.25" x14ac:dyDescent="0.45">
      <c r="A22" s="53" t="s">
        <v>401</v>
      </c>
      <c r="B22" s="67"/>
      <c r="C22" s="67"/>
      <c r="D22" s="67"/>
      <c r="E22" s="67"/>
      <c r="F22" s="67"/>
      <c r="G22" s="67"/>
    </row>
    <row r="23" spans="1:7" s="24" customFormat="1" ht="14.25" x14ac:dyDescent="0.45">
      <c r="A23" s="53" t="s">
        <v>402</v>
      </c>
      <c r="B23" s="67"/>
      <c r="C23" s="67"/>
      <c r="D23" s="67"/>
      <c r="E23" s="67"/>
      <c r="F23" s="67"/>
      <c r="G23" s="67"/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404</v>
      </c>
      <c r="B25" s="67"/>
      <c r="C25" s="67"/>
      <c r="D25" s="67"/>
      <c r="E25" s="67"/>
      <c r="F25" s="67"/>
      <c r="G25" s="67"/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/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/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/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/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/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18699401</v>
      </c>
      <c r="C33" s="66">
        <f t="shared" ref="C33:G33" si="6">C21+C9</f>
        <v>0</v>
      </c>
      <c r="D33" s="66">
        <f t="shared" si="6"/>
        <v>18699401</v>
      </c>
      <c r="E33" s="66">
        <f t="shared" si="6"/>
        <v>3182642.17</v>
      </c>
      <c r="F33" s="66">
        <f t="shared" si="6"/>
        <v>3182642.17</v>
      </c>
      <c r="G33" s="66">
        <f t="shared" si="6"/>
        <v>15516758.83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 xr:uid="{00000000-0002-0000-1300-000000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18699401</v>
      </c>
      <c r="Q2" s="18">
        <f>'Formato 6 d)'!C9</f>
        <v>0</v>
      </c>
      <c r="R2" s="18">
        <f>'Formato 6 d)'!D9</f>
        <v>18699401</v>
      </c>
      <c r="S2" s="18">
        <f>'Formato 6 d)'!E9</f>
        <v>3182642.17</v>
      </c>
      <c r="T2" s="18">
        <f>'Formato 6 d)'!F9</f>
        <v>3182642.17</v>
      </c>
      <c r="U2" s="18">
        <f>'Formato 6 d)'!G9</f>
        <v>15516758.83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18699401</v>
      </c>
      <c r="Q3" s="18" t="str">
        <f>'Formato 6 d)'!C10</f>
        <v xml:space="preserve">                                           -  </v>
      </c>
      <c r="R3" s="18">
        <f>'Formato 6 d)'!D10</f>
        <v>18699401</v>
      </c>
      <c r="S3" s="18">
        <f>'Formato 6 d)'!E10</f>
        <v>3182642.17</v>
      </c>
      <c r="T3" s="18">
        <f>'Formato 6 d)'!F10</f>
        <v>3182642.17</v>
      </c>
      <c r="U3" s="18">
        <f>'Formato 6 d)'!G10</f>
        <v>15516758.83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 t="str">
        <f>'Formato 6 d)'!D11</f>
        <v xml:space="preserve">                                        -  </v>
      </c>
      <c r="S4" s="18">
        <f>'Formato 6 d)'!E11</f>
        <v>0</v>
      </c>
      <c r="T4" s="18">
        <f>'Formato 6 d)'!F11</f>
        <v>0</v>
      </c>
      <c r="U4" s="18" t="str">
        <f>'Formato 6 d)'!G11</f>
        <v xml:space="preserve">                                    -  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18699401</v>
      </c>
      <c r="Q24" s="18">
        <f>'Formato 6 d)'!C33</f>
        <v>0</v>
      </c>
      <c r="R24" s="18">
        <f>'Formato 6 d)'!D33</f>
        <v>18699401</v>
      </c>
      <c r="S24" s="18">
        <f>'Formato 6 d)'!E33</f>
        <v>3182642.17</v>
      </c>
      <c r="T24" s="18">
        <f>'Formato 6 d)'!F33</f>
        <v>3182642.17</v>
      </c>
      <c r="U24" s="18">
        <f>'Formato 6 d)'!G33</f>
        <v>15516758.83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10"/>
  <dimension ref="A1:G43"/>
  <sheetViews>
    <sheetView showGridLines="0" zoomScale="85" zoomScaleNormal="85" zoomScalePageLayoutView="90" workbookViewId="0">
      <selection activeCell="B16" sqref="B1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78" t="s">
        <v>413</v>
      </c>
      <c r="B1" s="178"/>
      <c r="C1" s="178"/>
      <c r="D1" s="178"/>
      <c r="E1" s="178"/>
      <c r="F1" s="178"/>
      <c r="G1" s="178"/>
    </row>
    <row r="2" spans="1:7" ht="14.25" x14ac:dyDescent="0.45">
      <c r="A2" s="160" t="str">
        <f>ENTIDAD</f>
        <v>Municipio de Moroleón, Gobierno del Estado de Guanajuato</v>
      </c>
      <c r="B2" s="161"/>
      <c r="C2" s="161"/>
      <c r="D2" s="161"/>
      <c r="E2" s="161"/>
      <c r="F2" s="161"/>
      <c r="G2" s="162"/>
    </row>
    <row r="3" spans="1:7" ht="14.25" x14ac:dyDescent="0.45">
      <c r="A3" s="163" t="s">
        <v>414</v>
      </c>
      <c r="B3" s="164"/>
      <c r="C3" s="164"/>
      <c r="D3" s="164"/>
      <c r="E3" s="164"/>
      <c r="F3" s="164"/>
      <c r="G3" s="165"/>
    </row>
    <row r="4" spans="1:7" ht="14.25" x14ac:dyDescent="0.45">
      <c r="A4" s="163" t="s">
        <v>118</v>
      </c>
      <c r="B4" s="164"/>
      <c r="C4" s="164"/>
      <c r="D4" s="164"/>
      <c r="E4" s="164"/>
      <c r="F4" s="164"/>
      <c r="G4" s="165"/>
    </row>
    <row r="5" spans="1:7" ht="14.25" x14ac:dyDescent="0.45">
      <c r="A5" s="163" t="s">
        <v>415</v>
      </c>
      <c r="B5" s="164"/>
      <c r="C5" s="164"/>
      <c r="D5" s="164"/>
      <c r="E5" s="164"/>
      <c r="F5" s="164"/>
      <c r="G5" s="165"/>
    </row>
    <row r="6" spans="1:7" x14ac:dyDescent="0.25">
      <c r="A6" s="175" t="s">
        <v>3288</v>
      </c>
      <c r="B6" s="51">
        <f>ANIO1P</f>
        <v>2023</v>
      </c>
      <c r="C6" s="188" t="str">
        <f>ANIO2P</f>
        <v>2024 (d)</v>
      </c>
      <c r="D6" s="188" t="str">
        <f>ANIO3P</f>
        <v>2025 (d)</v>
      </c>
      <c r="E6" s="188" t="str">
        <f>ANIO4P</f>
        <v>2026 (d)</v>
      </c>
      <c r="F6" s="188" t="str">
        <f>ANIO5P</f>
        <v>2027 (d)</v>
      </c>
      <c r="G6" s="188" t="str">
        <f>ANIO6P</f>
        <v>2028 (d)</v>
      </c>
    </row>
    <row r="7" spans="1:7" ht="48" customHeight="1" x14ac:dyDescent="0.25">
      <c r="A7" s="176"/>
      <c r="B7" s="88" t="s">
        <v>3291</v>
      </c>
      <c r="C7" s="189"/>
      <c r="D7" s="189"/>
      <c r="E7" s="189"/>
      <c r="F7" s="189"/>
      <c r="G7" s="189"/>
    </row>
    <row r="8" spans="1:7" x14ac:dyDescent="0.25">
      <c r="A8" s="52" t="s">
        <v>421</v>
      </c>
      <c r="B8" s="59">
        <f>SUM(B9:B20)</f>
        <v>53872983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ht="14.25" x14ac:dyDescent="0.45">
      <c r="A9" s="53" t="s">
        <v>216</v>
      </c>
      <c r="B9" s="60"/>
      <c r="C9" s="60"/>
      <c r="D9" s="60"/>
      <c r="E9" s="60"/>
      <c r="F9" s="60"/>
      <c r="G9" s="60"/>
    </row>
    <row r="10" spans="1:7" ht="14.25" x14ac:dyDescent="0.45">
      <c r="A10" s="53" t="s">
        <v>217</v>
      </c>
      <c r="B10" s="60"/>
      <c r="C10" s="60"/>
      <c r="D10" s="60"/>
      <c r="E10" s="60"/>
      <c r="F10" s="60"/>
      <c r="G10" s="60"/>
    </row>
    <row r="11" spans="1:7" ht="14.25" x14ac:dyDescent="0.45">
      <c r="A11" s="53" t="s">
        <v>218</v>
      </c>
      <c r="B11" s="60"/>
      <c r="C11" s="60"/>
      <c r="D11" s="60"/>
      <c r="E11" s="60"/>
      <c r="F11" s="60"/>
      <c r="G11" s="60"/>
    </row>
    <row r="12" spans="1:7" ht="14.25" x14ac:dyDescent="0.45">
      <c r="A12" s="53" t="s">
        <v>416</v>
      </c>
      <c r="B12" s="60"/>
      <c r="C12" s="60"/>
      <c r="D12" s="60"/>
      <c r="E12" s="60"/>
      <c r="F12" s="60"/>
      <c r="G12" s="60"/>
    </row>
    <row r="13" spans="1:7" ht="14.25" x14ac:dyDescent="0.45">
      <c r="A13" s="53" t="s">
        <v>220</v>
      </c>
      <c r="B13" s="60">
        <v>1241256</v>
      </c>
      <c r="C13" s="60"/>
      <c r="D13" s="60"/>
      <c r="E13" s="60"/>
      <c r="F13" s="60"/>
      <c r="G13" s="60"/>
    </row>
    <row r="14" spans="1:7" ht="14.25" x14ac:dyDescent="0.45">
      <c r="A14" s="53" t="s">
        <v>221</v>
      </c>
      <c r="B14" s="60"/>
      <c r="C14" s="60"/>
      <c r="D14" s="60"/>
      <c r="E14" s="60"/>
      <c r="F14" s="60"/>
      <c r="G14" s="60"/>
    </row>
    <row r="15" spans="1:7" ht="14.25" x14ac:dyDescent="0.45">
      <c r="A15" s="53" t="s">
        <v>417</v>
      </c>
      <c r="B15" s="60">
        <v>46231727</v>
      </c>
      <c r="C15" s="60"/>
      <c r="D15" s="60"/>
      <c r="E15" s="60"/>
      <c r="F15" s="60"/>
      <c r="G15" s="60"/>
    </row>
    <row r="16" spans="1:7" ht="14.25" x14ac:dyDescent="0.4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ht="14.25" x14ac:dyDescent="0.45">
      <c r="A18" s="53" t="s">
        <v>240</v>
      </c>
      <c r="B18" s="60">
        <v>6400000</v>
      </c>
      <c r="C18" s="60"/>
      <c r="D18" s="60"/>
      <c r="E18" s="60"/>
      <c r="F18" s="60"/>
      <c r="G18" s="60"/>
    </row>
    <row r="19" spans="1:7" ht="14.25" x14ac:dyDescent="0.45">
      <c r="A19" s="53" t="s">
        <v>241</v>
      </c>
      <c r="B19" s="60"/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ht="14.25" x14ac:dyDescent="0.45">
      <c r="A23" s="53" t="s">
        <v>423</v>
      </c>
      <c r="B23" s="60"/>
      <c r="C23" s="60"/>
      <c r="D23" s="60"/>
      <c r="E23" s="60"/>
      <c r="F23" s="60"/>
      <c r="G23" s="60"/>
    </row>
    <row r="24" spans="1:7" ht="14.25" x14ac:dyDescent="0.45">
      <c r="A24" s="53" t="s">
        <v>424</v>
      </c>
      <c r="B24" s="60"/>
      <c r="C24" s="60"/>
      <c r="D24" s="60"/>
      <c r="E24" s="60"/>
      <c r="F24" s="60"/>
      <c r="G24" s="60"/>
    </row>
    <row r="25" spans="1:7" ht="14.25" x14ac:dyDescent="0.45">
      <c r="A25" s="53" t="s">
        <v>425</v>
      </c>
      <c r="B25" s="60"/>
      <c r="C25" s="60"/>
      <c r="D25" s="60"/>
      <c r="E25" s="60"/>
      <c r="F25" s="60"/>
      <c r="G25" s="60"/>
    </row>
    <row r="26" spans="1:7" ht="14.25" x14ac:dyDescent="0.45">
      <c r="A26" s="56" t="s">
        <v>265</v>
      </c>
      <c r="B26" s="60"/>
      <c r="C26" s="60"/>
      <c r="D26" s="60"/>
      <c r="E26" s="60"/>
      <c r="F26" s="60"/>
      <c r="G26" s="60"/>
    </row>
    <row r="27" spans="1:7" ht="14.25" x14ac:dyDescent="0.45">
      <c r="A27" s="53" t="s">
        <v>266</v>
      </c>
      <c r="B27" s="60"/>
      <c r="C27" s="60"/>
      <c r="D27" s="60"/>
      <c r="E27" s="60"/>
      <c r="F27" s="60"/>
      <c r="G27" s="60"/>
    </row>
    <row r="28" spans="1:7" ht="14.25" x14ac:dyDescent="0.4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53872983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 xr:uid="{00000000-0002-0000-1500-000000000000}"/>
    <dataValidation allowBlank="1" showInputMessage="1" showErrorMessage="1" prompt="Año 2 (d)" sqref="D6:D7" xr:uid="{00000000-0002-0000-1500-000001000000}"/>
    <dataValidation allowBlank="1" showInputMessage="1" showErrorMessage="1" prompt="Año 3 (d)" sqref="E6:E7" xr:uid="{00000000-0002-0000-1500-000002000000}"/>
    <dataValidation allowBlank="1" showInputMessage="1" showErrorMessage="1" prompt="Año 4 (d)" sqref="F6:F7" xr:uid="{00000000-0002-0000-1500-000003000000}"/>
    <dataValidation allowBlank="1" showInputMessage="1" showErrorMessage="1" prompt="Año 5 (d)" sqref="G6:G7" xr:uid="{00000000-0002-0000-1500-000004000000}"/>
    <dataValidation type="decimal" allowBlank="1" showInputMessage="1" showErrorMessage="1" sqref="B8:G37" xr:uid="{00000000-0002-0000-1500-000005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500-000006000000}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53872983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1241256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46231727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6400000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53872983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111"/>
  <dimension ref="A1:G31"/>
  <sheetViews>
    <sheetView showGridLines="0" zoomScale="90" zoomScaleNormal="90" workbookViewId="0">
      <selection activeCell="B15" sqref="B15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78" t="s">
        <v>451</v>
      </c>
      <c r="B1" s="178"/>
      <c r="C1" s="178"/>
      <c r="D1" s="178"/>
      <c r="E1" s="178"/>
      <c r="F1" s="178"/>
      <c r="G1" s="178"/>
    </row>
    <row r="2" spans="1:7" customFormat="1" ht="14.25" x14ac:dyDescent="0.45">
      <c r="A2" s="160" t="str">
        <f>ENTIDAD</f>
        <v>Municipio de Moroleón, Gobierno del Estado de Guanajuato</v>
      </c>
      <c r="B2" s="161"/>
      <c r="C2" s="161"/>
      <c r="D2" s="161"/>
      <c r="E2" s="161"/>
      <c r="F2" s="161"/>
      <c r="G2" s="162"/>
    </row>
    <row r="3" spans="1:7" customFormat="1" ht="14.25" x14ac:dyDescent="0.45">
      <c r="A3" s="163" t="s">
        <v>452</v>
      </c>
      <c r="B3" s="164"/>
      <c r="C3" s="164"/>
      <c r="D3" s="164"/>
      <c r="E3" s="164"/>
      <c r="F3" s="164"/>
      <c r="G3" s="165"/>
    </row>
    <row r="4" spans="1:7" customFormat="1" ht="14.25" x14ac:dyDescent="0.45">
      <c r="A4" s="163" t="s">
        <v>118</v>
      </c>
      <c r="B4" s="164"/>
      <c r="C4" s="164"/>
      <c r="D4" s="164"/>
      <c r="E4" s="164"/>
      <c r="F4" s="164"/>
      <c r="G4" s="165"/>
    </row>
    <row r="5" spans="1:7" customFormat="1" ht="14.25" x14ac:dyDescent="0.45">
      <c r="A5" s="163" t="s">
        <v>415</v>
      </c>
      <c r="B5" s="164"/>
      <c r="C5" s="164"/>
      <c r="D5" s="164"/>
      <c r="E5" s="164"/>
      <c r="F5" s="164"/>
      <c r="G5" s="165"/>
    </row>
    <row r="6" spans="1:7" customFormat="1" x14ac:dyDescent="0.25">
      <c r="A6" s="190" t="s">
        <v>3142</v>
      </c>
      <c r="B6" s="51">
        <f>ANIO1P</f>
        <v>2023</v>
      </c>
      <c r="C6" s="188" t="str">
        <f>ANIO2P</f>
        <v>2024 (d)</v>
      </c>
      <c r="D6" s="188" t="str">
        <f>ANIO3P</f>
        <v>2025 (d)</v>
      </c>
      <c r="E6" s="188" t="str">
        <f>ANIO4P</f>
        <v>2026 (d)</v>
      </c>
      <c r="F6" s="188" t="str">
        <f>ANIO5P</f>
        <v>2027 (d)</v>
      </c>
      <c r="G6" s="188" t="str">
        <f>ANIO6P</f>
        <v>2028 (d)</v>
      </c>
    </row>
    <row r="7" spans="1:7" customFormat="1" ht="48" customHeight="1" x14ac:dyDescent="0.25">
      <c r="A7" s="191"/>
      <c r="B7" s="88" t="s">
        <v>3291</v>
      </c>
      <c r="C7" s="189"/>
      <c r="D7" s="189"/>
      <c r="E7" s="189"/>
      <c r="F7" s="189"/>
      <c r="G7" s="189"/>
    </row>
    <row r="8" spans="1:7" x14ac:dyDescent="0.25">
      <c r="A8" s="52" t="s">
        <v>453</v>
      </c>
      <c r="B8" s="59">
        <f>SUM(B9:B17)</f>
        <v>53872983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19447387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4795616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24458082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12405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3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5159490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53872983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 xr:uid="{00000000-0002-0000-1700-000000000000}"/>
    <dataValidation allowBlank="1" showInputMessage="1" showErrorMessage="1" prompt="Año 2 (d)" sqref="D6:D7" xr:uid="{00000000-0002-0000-1700-000001000000}"/>
    <dataValidation allowBlank="1" showInputMessage="1" showErrorMessage="1" prompt="Año 3 (d)" sqref="E6:E7" xr:uid="{00000000-0002-0000-1700-000002000000}"/>
    <dataValidation allowBlank="1" showInputMessage="1" showErrorMessage="1" prompt="Año 4 (d)" sqref="F6:F7" xr:uid="{00000000-0002-0000-1700-000003000000}"/>
    <dataValidation allowBlank="1" showInputMessage="1" showErrorMessage="1" prompt="Año 5 (d)" sqref="G6:G7" xr:uid="{00000000-0002-0000-1700-000004000000}"/>
    <dataValidation type="decimal" allowBlank="1" showInputMessage="1" showErrorMessage="1" sqref="B8:G30" xr:uid="{00000000-0002-0000-17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700-000006000000}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53872983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19447387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4795616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24458082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12405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5159490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53872983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12"/>
  <dimension ref="A1:G47"/>
  <sheetViews>
    <sheetView showGridLines="0" zoomScale="90" zoomScaleNormal="90" workbookViewId="0">
      <selection activeCell="G17" sqref="G17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8" t="s">
        <v>466</v>
      </c>
      <c r="B1" s="178"/>
      <c r="C1" s="178"/>
      <c r="D1" s="178"/>
      <c r="E1" s="178"/>
      <c r="F1" s="178"/>
      <c r="G1" s="178"/>
    </row>
    <row r="2" spans="1:7" ht="14.25" x14ac:dyDescent="0.45">
      <c r="A2" s="160" t="str">
        <f>ENTIDAD</f>
        <v>Municipio de Moroleón, Gobierno del Estado de Guanajuato</v>
      </c>
      <c r="B2" s="161"/>
      <c r="C2" s="161"/>
      <c r="D2" s="161"/>
      <c r="E2" s="161"/>
      <c r="F2" s="161"/>
      <c r="G2" s="162"/>
    </row>
    <row r="3" spans="1:7" ht="14.25" x14ac:dyDescent="0.45">
      <c r="A3" s="163" t="s">
        <v>467</v>
      </c>
      <c r="B3" s="164"/>
      <c r="C3" s="164"/>
      <c r="D3" s="164"/>
      <c r="E3" s="164"/>
      <c r="F3" s="164"/>
      <c r="G3" s="165"/>
    </row>
    <row r="4" spans="1:7" ht="14.25" x14ac:dyDescent="0.45">
      <c r="A4" s="169" t="s">
        <v>118</v>
      </c>
      <c r="B4" s="170"/>
      <c r="C4" s="170"/>
      <c r="D4" s="170"/>
      <c r="E4" s="170"/>
      <c r="F4" s="170"/>
      <c r="G4" s="171"/>
    </row>
    <row r="5" spans="1:7" x14ac:dyDescent="0.25">
      <c r="A5" s="195" t="s">
        <v>3288</v>
      </c>
      <c r="B5" s="193" t="str">
        <f>ANIO5R</f>
        <v>2017 ¹ (c)</v>
      </c>
      <c r="C5" s="193" t="str">
        <f>ANIO4R</f>
        <v>2018 ¹ (c)</v>
      </c>
      <c r="D5" s="193" t="str">
        <f>ANIO3R</f>
        <v>2019 ¹ (c)</v>
      </c>
      <c r="E5" s="193" t="str">
        <f>ANIO2R</f>
        <v>2020 ¹ (c)</v>
      </c>
      <c r="F5" s="193" t="str">
        <f>ANIO1R</f>
        <v>2021 ¹ (c)</v>
      </c>
      <c r="G5" s="51">
        <f>ANIO_INFORME</f>
        <v>2022</v>
      </c>
    </row>
    <row r="6" spans="1:7" ht="32.1" customHeight="1" x14ac:dyDescent="0.25">
      <c r="A6" s="196"/>
      <c r="B6" s="194"/>
      <c r="C6" s="194"/>
      <c r="D6" s="194"/>
      <c r="E6" s="194"/>
      <c r="F6" s="194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50637680.289999999</v>
      </c>
      <c r="G7" s="59">
        <f t="shared" si="0"/>
        <v>52047114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/>
      <c r="G11" s="60"/>
    </row>
    <row r="12" spans="1:7" x14ac:dyDescent="0.25">
      <c r="A12" s="53" t="s">
        <v>473</v>
      </c>
      <c r="B12" s="60"/>
      <c r="C12" s="60"/>
      <c r="D12" s="60"/>
      <c r="E12" s="60"/>
      <c r="F12" s="60">
        <v>1483462.93</v>
      </c>
      <c r="G12" s="60">
        <v>1193520</v>
      </c>
    </row>
    <row r="13" spans="1:7" x14ac:dyDescent="0.25">
      <c r="A13" s="56" t="s">
        <v>474</v>
      </c>
      <c r="B13" s="60"/>
      <c r="C13" s="60"/>
      <c r="D13" s="60"/>
      <c r="E13" s="60"/>
      <c r="F13" s="60"/>
      <c r="G13" s="60"/>
    </row>
    <row r="14" spans="1:7" x14ac:dyDescent="0.25">
      <c r="A14" s="53" t="s">
        <v>475</v>
      </c>
      <c r="B14" s="60"/>
      <c r="C14" s="60"/>
      <c r="D14" s="60"/>
      <c r="E14" s="60"/>
      <c r="F14" s="60">
        <v>47039456.359999999</v>
      </c>
      <c r="G14" s="60">
        <v>44453594</v>
      </c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>
        <v>2114761</v>
      </c>
      <c r="G17" s="60">
        <v>6400000</v>
      </c>
    </row>
    <row r="18" spans="1:7" x14ac:dyDescent="0.25">
      <c r="A18" s="53" t="s">
        <v>478</v>
      </c>
      <c r="B18" s="60"/>
      <c r="C18" s="60"/>
      <c r="D18" s="60"/>
      <c r="E18" s="60"/>
      <c r="F18" s="60"/>
      <c r="G18" s="60"/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12765164.210000001</v>
      </c>
      <c r="G28" s="61">
        <f t="shared" si="2"/>
        <v>0</v>
      </c>
    </row>
    <row r="29" spans="1:7" x14ac:dyDescent="0.25">
      <c r="A29" s="53" t="s">
        <v>269</v>
      </c>
      <c r="B29" s="60"/>
      <c r="C29" s="60"/>
      <c r="D29" s="60"/>
      <c r="E29" s="60"/>
      <c r="F29" s="60">
        <f>+F36</f>
        <v>12765164.210000001</v>
      </c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63402844.5</v>
      </c>
      <c r="G31" s="61">
        <f t="shared" si="3"/>
        <v>52047114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>
        <v>12765164.210000001</v>
      </c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12765164.210000001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192" t="s">
        <v>3292</v>
      </c>
      <c r="B39" s="192"/>
      <c r="C39" s="192"/>
      <c r="D39" s="192"/>
      <c r="E39" s="192"/>
      <c r="F39" s="192"/>
      <c r="G39" s="192"/>
    </row>
    <row r="40" spans="1:7" ht="15" customHeight="1" x14ac:dyDescent="0.25">
      <c r="A40" s="192" t="s">
        <v>3293</v>
      </c>
      <c r="B40" s="192"/>
      <c r="C40" s="192"/>
      <c r="D40" s="192"/>
      <c r="E40" s="192"/>
      <c r="F40" s="192"/>
      <c r="G40" s="192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 xr:uid="{00000000-0002-0000-1900-000000000000}"/>
    <dataValidation allowBlank="1" showInputMessage="1" showErrorMessage="1" prompt="Año 2 (c)" sqref="E5:E6" xr:uid="{00000000-0002-0000-1900-000001000000}"/>
    <dataValidation allowBlank="1" showInputMessage="1" showErrorMessage="1" prompt="Año 3 (c)" sqref="D5:D6" xr:uid="{00000000-0002-0000-1900-000002000000}"/>
    <dataValidation allowBlank="1" showInputMessage="1" showErrorMessage="1" prompt="Año 4 (c)" sqref="C5:C6" xr:uid="{00000000-0002-0000-1900-000003000000}"/>
    <dataValidation allowBlank="1" showInputMessage="1" showErrorMessage="1" prompt="Año 5 (c)" sqref="B5:B6" xr:uid="{00000000-0002-0000-1900-000004000000}"/>
    <dataValidation type="decimal" allowBlank="1" showInputMessage="1" showErrorMessage="1" sqref="B7:G36" xr:uid="{00000000-0002-0000-1900-000005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900-000006000000}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50637680.289999999</v>
      </c>
      <c r="U2" s="18">
        <f>'Formato 7 c)'!G7</f>
        <v>52047114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1483462.93</v>
      </c>
      <c r="U7" s="18">
        <f>'Formato 7 c)'!G12</f>
        <v>1193520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0</v>
      </c>
      <c r="U8" s="18">
        <f>'Formato 7 c)'!G13</f>
        <v>0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47039456.359999999</v>
      </c>
      <c r="U9" s="18">
        <f>'Formato 7 c)'!G14</f>
        <v>44453594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2114761</v>
      </c>
      <c r="U12" s="18">
        <f>'Formato 7 c)'!G17</f>
        <v>6400000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12765164.210000001</v>
      </c>
      <c r="U21" s="18">
        <f>'Formato 7 c)'!G28</f>
        <v>0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12765164.210000001</v>
      </c>
      <c r="U22" s="18">
        <f>'Formato 7 c)'!G29</f>
        <v>0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63402844.5</v>
      </c>
      <c r="U23" s="18">
        <f>'Formato 7 c)'!G31</f>
        <v>52047114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12765164.210000001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12765164.210000001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13"/>
  <dimension ref="A1:G33"/>
  <sheetViews>
    <sheetView showGridLines="0" zoomScale="90" zoomScaleNormal="90" workbookViewId="0">
      <selection activeCell="G14" sqref="G14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8" t="s">
        <v>490</v>
      </c>
      <c r="B1" s="178"/>
      <c r="C1" s="178"/>
      <c r="D1" s="178"/>
      <c r="E1" s="178"/>
      <c r="F1" s="178"/>
      <c r="G1" s="178"/>
    </row>
    <row r="2" spans="1:7" ht="14.25" x14ac:dyDescent="0.45">
      <c r="A2" s="160" t="str">
        <f>ENTIDAD</f>
        <v>Municipio de Moroleón, Gobierno del Estado de Guanajuato</v>
      </c>
      <c r="B2" s="161"/>
      <c r="C2" s="161"/>
      <c r="D2" s="161"/>
      <c r="E2" s="161"/>
      <c r="F2" s="161"/>
      <c r="G2" s="162"/>
    </row>
    <row r="3" spans="1:7" ht="14.25" x14ac:dyDescent="0.45">
      <c r="A3" s="163" t="s">
        <v>491</v>
      </c>
      <c r="B3" s="164"/>
      <c r="C3" s="164"/>
      <c r="D3" s="164"/>
      <c r="E3" s="164"/>
      <c r="F3" s="164"/>
      <c r="G3" s="165"/>
    </row>
    <row r="4" spans="1:7" ht="14.25" x14ac:dyDescent="0.45">
      <c r="A4" s="169" t="s">
        <v>118</v>
      </c>
      <c r="B4" s="170"/>
      <c r="C4" s="170"/>
      <c r="D4" s="170"/>
      <c r="E4" s="170"/>
      <c r="F4" s="170"/>
      <c r="G4" s="171"/>
    </row>
    <row r="5" spans="1:7" x14ac:dyDescent="0.25">
      <c r="A5" s="197" t="s">
        <v>3142</v>
      </c>
      <c r="B5" s="193" t="str">
        <f>ANIO5R</f>
        <v>2017 ¹ (c)</v>
      </c>
      <c r="C5" s="193" t="str">
        <f>ANIO4R</f>
        <v>2018 ¹ (c)</v>
      </c>
      <c r="D5" s="193" t="str">
        <f>ANIO3R</f>
        <v>2019 ¹ (c)</v>
      </c>
      <c r="E5" s="193" t="str">
        <f>ANIO2R</f>
        <v>2020 ¹ (c)</v>
      </c>
      <c r="F5" s="193" t="str">
        <f>ANIO1R</f>
        <v>2021 ¹ (c)</v>
      </c>
      <c r="G5" s="51">
        <f>ANIO_INFORME</f>
        <v>2022</v>
      </c>
    </row>
    <row r="6" spans="1:7" ht="32.1" customHeight="1" x14ac:dyDescent="0.25">
      <c r="A6" s="198"/>
      <c r="B6" s="194"/>
      <c r="C6" s="194"/>
      <c r="D6" s="194"/>
      <c r="E6" s="194"/>
      <c r="F6" s="194"/>
      <c r="G6" s="88" t="s">
        <v>3295</v>
      </c>
    </row>
    <row r="7" spans="1:7" ht="14.25" x14ac:dyDescent="0.4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52740446.43</v>
      </c>
      <c r="G7" s="59">
        <f t="shared" si="0"/>
        <v>52047114</v>
      </c>
    </row>
    <row r="8" spans="1:7" x14ac:dyDescent="0.25">
      <c r="A8" s="53" t="s">
        <v>454</v>
      </c>
      <c r="B8" s="60"/>
      <c r="C8" s="60"/>
      <c r="D8" s="60"/>
      <c r="E8" s="60"/>
      <c r="F8" s="60">
        <v>13322492.82</v>
      </c>
      <c r="G8" s="60">
        <v>18699401</v>
      </c>
    </row>
    <row r="9" spans="1:7" x14ac:dyDescent="0.25">
      <c r="A9" s="53" t="s">
        <v>455</v>
      </c>
      <c r="B9" s="60"/>
      <c r="C9" s="60"/>
      <c r="D9" s="60"/>
      <c r="E9" s="60"/>
      <c r="F9" s="60">
        <v>3165070.42</v>
      </c>
      <c r="G9" s="60">
        <v>4629612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21997587.98</v>
      </c>
      <c r="G10" s="60">
        <v>23546680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1292831.2</v>
      </c>
      <c r="G11" s="60">
        <v>11928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2050766.8</v>
      </c>
      <c r="G12" s="60">
        <v>3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10911697.210000001</v>
      </c>
      <c r="G13" s="60">
        <v>5159490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52740446.43</v>
      </c>
      <c r="G29" s="60">
        <f t="shared" si="2"/>
        <v>52047114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192" t="s">
        <v>3292</v>
      </c>
      <c r="B32" s="192"/>
      <c r="C32" s="192"/>
      <c r="D32" s="192"/>
      <c r="E32" s="192"/>
      <c r="F32" s="192"/>
      <c r="G32" s="192"/>
    </row>
    <row r="33" spans="1:7" x14ac:dyDescent="0.25">
      <c r="A33" s="192" t="s">
        <v>3293</v>
      </c>
      <c r="B33" s="192"/>
      <c r="C33" s="192"/>
      <c r="D33" s="192"/>
      <c r="E33" s="192"/>
      <c r="F33" s="192"/>
      <c r="G33" s="192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 xr:uid="{00000000-0002-0000-1B00-000000000000}"/>
    <dataValidation allowBlank="1" showInputMessage="1" showErrorMessage="1" prompt="Año 2 (c)" sqref="E5:E6" xr:uid="{00000000-0002-0000-1B00-000001000000}"/>
    <dataValidation allowBlank="1" showInputMessage="1" showErrorMessage="1" prompt="Año 3 (c)" sqref="D5:D6" xr:uid="{00000000-0002-0000-1B00-000002000000}"/>
    <dataValidation allowBlank="1" showInputMessage="1" showErrorMessage="1" prompt="Año 4 (c)" sqref="C5:C6" xr:uid="{00000000-0002-0000-1B00-000003000000}"/>
    <dataValidation allowBlank="1" showInputMessage="1" showErrorMessage="1" prompt="Año 5 (c)" sqref="B5:B6" xr:uid="{00000000-0002-0000-1B00-000004000000}"/>
    <dataValidation type="decimal" allowBlank="1" showInputMessage="1" showErrorMessage="1" sqref="B7:G29" xr:uid="{00000000-0002-0000-1B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B00-000006000000}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52740446.43</v>
      </c>
      <c r="U2" s="18">
        <f>'Formato 7 d)'!G7</f>
        <v>52047114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13322492.82</v>
      </c>
      <c r="U3" s="18">
        <f>'Formato 7 d)'!G8</f>
        <v>18699401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3165070.42</v>
      </c>
      <c r="U4" s="18">
        <f>'Formato 7 d)'!G9</f>
        <v>4629612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21997587.98</v>
      </c>
      <c r="U5" s="18">
        <f>'Formato 7 d)'!G10</f>
        <v>23546680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1292831.2</v>
      </c>
      <c r="U6" s="18">
        <f>'Formato 7 d)'!G11</f>
        <v>11928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2050766.8</v>
      </c>
      <c r="U7" s="18">
        <f>'Formato 7 d)'!G12</f>
        <v>3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10911697.210000001</v>
      </c>
      <c r="U8" s="18">
        <f>'Formato 7 d)'!G13</f>
        <v>5159490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52740446.43</v>
      </c>
      <c r="U22" s="18">
        <f>'Formato 7 d)'!G29</f>
        <v>52047114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ht="14.25" x14ac:dyDescent="0.4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14"/>
  <dimension ref="A1:XFC67"/>
  <sheetViews>
    <sheetView showGridLines="0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72" t="s">
        <v>495</v>
      </c>
      <c r="B1" s="172"/>
      <c r="C1" s="172"/>
      <c r="D1" s="172"/>
      <c r="E1" s="172"/>
      <c r="F1" s="172"/>
      <c r="G1" s="111"/>
    </row>
    <row r="2" spans="1:7" ht="14.25" x14ac:dyDescent="0.45">
      <c r="A2" s="160" t="str">
        <f>ENTE_PUBLICO</f>
        <v>SISTEMA MUNICIPAL DE AGUA POTABLE Y ALCANTARILLADO DE MOROLEON, Gobierno del Estado de Guanajuato</v>
      </c>
      <c r="B2" s="161"/>
      <c r="C2" s="161"/>
      <c r="D2" s="161"/>
      <c r="E2" s="161"/>
      <c r="F2" s="162"/>
    </row>
    <row r="3" spans="1:7" ht="14.25" x14ac:dyDescent="0.45">
      <c r="A3" s="169" t="s">
        <v>496</v>
      </c>
      <c r="B3" s="170"/>
      <c r="C3" s="170"/>
      <c r="D3" s="170"/>
      <c r="E3" s="170"/>
      <c r="F3" s="171"/>
    </row>
    <row r="4" spans="1:7" ht="28.5" x14ac:dyDescent="0.4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ht="14.25" x14ac:dyDescent="0.4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60"/>
      <c r="C6" s="60"/>
      <c r="D6" s="60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ht="14.25" x14ac:dyDescent="0.4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ht="14.25" x14ac:dyDescent="0.4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ht="14.25" x14ac:dyDescent="0.45">
      <c r="A13" s="138" t="s">
        <v>509</v>
      </c>
      <c r="B13" s="60"/>
      <c r="C13" s="60"/>
      <c r="D13" s="60"/>
      <c r="E13" s="60"/>
      <c r="F13" s="60"/>
    </row>
    <row r="14" spans="1:7" ht="14.25" x14ac:dyDescent="0.4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ht="14.25" x14ac:dyDescent="0.45">
      <c r="A17" s="138" t="s">
        <v>509</v>
      </c>
      <c r="B17" s="60"/>
      <c r="C17" s="60"/>
      <c r="D17" s="60"/>
      <c r="E17" s="60"/>
      <c r="F17" s="60"/>
    </row>
    <row r="18" spans="1:6" ht="14.25" x14ac:dyDescent="0.4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ht="14.25" x14ac:dyDescent="0.45">
      <c r="A22" s="64" t="s">
        <v>515</v>
      </c>
      <c r="B22" s="145"/>
      <c r="C22" s="145"/>
      <c r="D22" s="145"/>
      <c r="E22" s="145"/>
      <c r="F22" s="145"/>
    </row>
    <row r="23" spans="1:6" ht="14.25" x14ac:dyDescent="0.4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ht="14.25" x14ac:dyDescent="0.45">
      <c r="A25" s="136" t="s">
        <v>518</v>
      </c>
      <c r="B25" s="146"/>
      <c r="C25" s="60"/>
      <c r="D25" s="60"/>
      <c r="E25" s="60"/>
      <c r="F25" s="60"/>
    </row>
    <row r="26" spans="1:6" ht="14.25" x14ac:dyDescent="0.45">
      <c r="A26" s="137"/>
      <c r="B26" s="54"/>
      <c r="C26" s="54"/>
      <c r="D26" s="54"/>
      <c r="E26" s="54"/>
      <c r="F26" s="54"/>
    </row>
    <row r="27" spans="1:6" ht="14.25" x14ac:dyDescent="0.45">
      <c r="A27" s="135" t="s">
        <v>519</v>
      </c>
      <c r="B27" s="54"/>
      <c r="C27" s="54"/>
      <c r="D27" s="54"/>
      <c r="E27" s="54"/>
      <c r="F27" s="54"/>
    </row>
    <row r="28" spans="1:6" ht="14.25" x14ac:dyDescent="0.45">
      <c r="A28" s="136" t="s">
        <v>520</v>
      </c>
      <c r="B28" s="60"/>
      <c r="C28" s="60"/>
      <c r="D28" s="60"/>
      <c r="E28" s="60"/>
      <c r="F28" s="60"/>
    </row>
    <row r="29" spans="1:6" ht="14.25" x14ac:dyDescent="0.4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/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 xr:uid="{00000000-0002-0000-1D00-000000000000}">
      <formula1>0</formula1>
      <formula2>200</formula2>
    </dataValidation>
    <dataValidation type="decimal" allowBlank="1" showInputMessage="1" showErrorMessage="1" prompt="El porcentaje (%) de crecimiento esperado de los activos del plan." sqref="B23:F23" xr:uid="{00000000-0002-0000-1D00-000001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D00-000002000000}">
      <formula1>1900</formula1>
      <formula2>2099</formula2>
    </dataValidation>
    <dataValidation type="whole" allowBlank="1" showInputMessage="1" showErrorMessage="1" prompt="Promedio de años de servicios de los trabajadores afiliados activos." sqref="B19:F19" xr:uid="{00000000-0002-0000-1D00-000003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D00-000004000000}">
      <formula1>0</formula1>
      <formula2>100</formula2>
    </dataValidation>
    <dataValidation type="decimal" allowBlank="1" showInputMessage="1" showErrorMessage="1" prompt="El porcentaje (%) de crecimiento esperado de los pensionados y jubilados." sqref="B22:F22" xr:uid="{00000000-0002-0000-1D00-000005000000}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 xr:uid="{00000000-0002-0000-1D00-000006000000}">
      <formula1>0</formula1>
      <formula2>199</formula2>
    </dataValidation>
    <dataValidation type="decimal" allowBlank="1" showInputMessage="1" showErrorMessage="1" prompt="La esperanza de vida (en años) de los afiliados al plan. " sqref="B25:F25" xr:uid="{00000000-0002-0000-1D00-000007000000}">
      <formula1>0</formula1>
      <formula2>199</formula2>
    </dataValidation>
    <dataValidation type="whole" allowBlank="1" showInputMessage="1" showErrorMessage="1" prompt="El año en que el plan se encuentre en descapitalización." sqref="B61:F61" xr:uid="{00000000-0002-0000-1D00-000008000000}">
      <formula1>1900</formula1>
      <formula2>2099</formula2>
    </dataValidation>
    <dataValidation allowBlank="1" showInputMessage="1" showErrorMessage="1" prompt="La empresa o institución que elaboró el estudio actuarial más reciente." sqref="B66:F66" xr:uid="{00000000-0002-0000-1D00-000009000000}"/>
    <dataValidation allowBlank="1" showInputMessage="1" showErrorMessage="1" prompt="Definir si el tipo de sistema corresponde a una prestación laboral o es un fondo general para trabajadores del estado o municipio." sqref="B6:F6" xr:uid="{00000000-0002-0000-1D00-00000A000000}"/>
    <dataValidation allowBlank="1" showInputMessage="1" showErrorMessage="1" prompt="Definir si el tipo de sistema es un plan de beneficio definido, de contribución definida o mixto." sqref="B7:F7" xr:uid="{00000000-0002-0000-1D00-00000B000000}"/>
    <dataValidation type="whole" allowBlank="1" showInputMessage="1" showErrorMessage="1" sqref="B11:F13 B15:F17" xr:uid="{00000000-0002-0000-1D00-00000C000000}">
      <formula1>0</formula1>
      <formula2>199</formula2>
    </dataValidation>
    <dataValidation type="decimal" allowBlank="1" showInputMessage="1" showErrorMessage="1" sqref="B52:F54 B57:F58 B62:F62 B43:F45 B36:F38 B31:F33 B28:F28" xr:uid="{00000000-0002-0000-1D00-00000D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 xr:uid="{00000000-0002-0000-1D00-00000E000000}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 xr:uid="{00000000-0002-0000-1D00-00000F000000}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 xr:uid="{00000000-0002-0000-1D00-000010000000}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 xr:uid="{00000000-0002-0000-1D00-000011000000}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 xr:uid="{00000000-0002-0000-1D00-000012000000}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 xr:uid="{00000000-0002-0000-1D00-000013000000}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 xr:uid="{00000000-0002-0000-1D00-000014000000}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 xr:uid="{00000000-0002-0000-1D00-000015000000}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 xr:uid="{00000000-0002-0000-1D00-000016000000}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 xr:uid="{00000000-0002-0000-1D00-000017000000}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 xr:uid="{00000000-0002-0000-1D00-000018000000}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 xr:uid="{00000000-0002-0000-1D00-000019000000}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1">
    <pageSetUpPr fitToPage="1"/>
  </sheetPr>
  <dimension ref="A1:F17283"/>
  <sheetViews>
    <sheetView showGridLines="0" zoomScale="90" zoomScaleNormal="90" workbookViewId="0">
      <selection activeCell="E69" sqref="E69:F73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72" t="s">
        <v>545</v>
      </c>
      <c r="B1" s="172"/>
      <c r="C1" s="172"/>
      <c r="D1" s="172"/>
      <c r="E1" s="172"/>
      <c r="F1" s="172"/>
    </row>
    <row r="2" spans="1:6" ht="14.25" x14ac:dyDescent="0.45">
      <c r="A2" s="160" t="str">
        <f>ENTE_PUBLICO_A</f>
        <v>SISTEMA MUNICIPAL DE AGUA POTABLE Y ALCANTARILLADO DE MOROLEON, Gobierno del Estado de Guanajuato (a)</v>
      </c>
      <c r="B2" s="161"/>
      <c r="C2" s="161"/>
      <c r="D2" s="161"/>
      <c r="E2" s="161"/>
      <c r="F2" s="162"/>
    </row>
    <row r="3" spans="1:6" x14ac:dyDescent="0.25">
      <c r="A3" s="163" t="s">
        <v>117</v>
      </c>
      <c r="B3" s="164"/>
      <c r="C3" s="164"/>
      <c r="D3" s="164"/>
      <c r="E3" s="164"/>
      <c r="F3" s="165"/>
    </row>
    <row r="4" spans="1:6" ht="14.25" x14ac:dyDescent="0.45">
      <c r="A4" s="166" t="str">
        <f>PERIODO_INFORME</f>
        <v>Al 31 de diciembre de 2021 y al 30 de marzo de 2022 (b)</v>
      </c>
      <c r="B4" s="167"/>
      <c r="C4" s="167"/>
      <c r="D4" s="167"/>
      <c r="E4" s="167"/>
      <c r="F4" s="168"/>
    </row>
    <row r="5" spans="1:6" ht="14.25" x14ac:dyDescent="0.45">
      <c r="A5" s="169" t="s">
        <v>118</v>
      </c>
      <c r="B5" s="170"/>
      <c r="C5" s="170"/>
      <c r="D5" s="170"/>
      <c r="E5" s="170"/>
      <c r="F5" s="171"/>
    </row>
    <row r="6" spans="1:6" s="3" customFormat="1" ht="28.5" x14ac:dyDescent="0.45">
      <c r="A6" s="132" t="s">
        <v>3284</v>
      </c>
      <c r="B6" s="133" t="str">
        <f>ANIO</f>
        <v>2022 (d)</v>
      </c>
      <c r="C6" s="130" t="str">
        <f>ULTIMO</f>
        <v>31 de diciembre de 2021 (e)</v>
      </c>
      <c r="D6" s="134" t="s">
        <v>0</v>
      </c>
      <c r="E6" s="133" t="str">
        <f>ANIO</f>
        <v>2022 (d)</v>
      </c>
      <c r="F6" s="130" t="str">
        <f>ULTIMO</f>
        <v>31 de diciembre de 2021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60">
        <f>SUM(B10:B16)</f>
        <v>40566733.100000001</v>
      </c>
      <c r="C9" s="60">
        <f>SUM(C10:C16)</f>
        <v>36647409.009999998</v>
      </c>
      <c r="D9" s="100" t="s">
        <v>54</v>
      </c>
      <c r="E9" s="60">
        <f>SUM(E10:E18)</f>
        <v>786870.97</v>
      </c>
      <c r="F9" s="60">
        <f>SUM(F10:F18)</f>
        <v>1763873.33</v>
      </c>
    </row>
    <row r="10" spans="1:6" ht="14.25" customHeight="1" x14ac:dyDescent="0.25">
      <c r="A10" s="96" t="s">
        <v>4</v>
      </c>
      <c r="B10" s="60"/>
      <c r="C10" s="60"/>
      <c r="D10" s="101" t="s">
        <v>55</v>
      </c>
      <c r="E10" s="60"/>
      <c r="F10" s="60"/>
    </row>
    <row r="11" spans="1:6" x14ac:dyDescent="0.25">
      <c r="A11" s="96" t="s">
        <v>5</v>
      </c>
      <c r="B11" s="60"/>
      <c r="C11" s="60"/>
      <c r="D11" s="101" t="s">
        <v>56</v>
      </c>
      <c r="E11" s="60" t="s">
        <v>3314</v>
      </c>
      <c r="F11" s="149">
        <v>4760</v>
      </c>
    </row>
    <row r="12" spans="1:6" x14ac:dyDescent="0.25">
      <c r="A12" s="96" t="s">
        <v>6</v>
      </c>
      <c r="B12" s="148">
        <v>18241014.93</v>
      </c>
      <c r="C12" s="149">
        <v>15233152.470000001</v>
      </c>
      <c r="D12" s="101" t="s">
        <v>57</v>
      </c>
      <c r="E12" s="60" t="s">
        <v>3314</v>
      </c>
      <c r="F12" s="149">
        <v>699465.43</v>
      </c>
    </row>
    <row r="13" spans="1:6" ht="14.25" customHeight="1" x14ac:dyDescent="0.25">
      <c r="A13" s="96" t="s">
        <v>7</v>
      </c>
      <c r="B13" s="149">
        <v>22325718.170000002</v>
      </c>
      <c r="C13" s="149">
        <v>21414256.539999999</v>
      </c>
      <c r="D13" s="101" t="s">
        <v>58</v>
      </c>
      <c r="E13" s="60"/>
      <c r="F13" s="60"/>
    </row>
    <row r="14" spans="1:6" x14ac:dyDescent="0.25">
      <c r="A14" s="96" t="s">
        <v>8</v>
      </c>
      <c r="B14" s="60"/>
      <c r="C14" s="60"/>
      <c r="D14" s="101" t="s">
        <v>59</v>
      </c>
      <c r="E14" s="60"/>
      <c r="F14" s="60"/>
    </row>
    <row r="15" spans="1:6" x14ac:dyDescent="0.25">
      <c r="A15" s="96" t="s">
        <v>9</v>
      </c>
      <c r="B15" s="60"/>
      <c r="C15" s="60"/>
      <c r="D15" s="101" t="s">
        <v>60</v>
      </c>
      <c r="E15" s="60"/>
      <c r="F15" s="60"/>
    </row>
    <row r="16" spans="1:6" ht="14.25" customHeight="1" x14ac:dyDescent="0.25">
      <c r="A16" s="96" t="s">
        <v>10</v>
      </c>
      <c r="B16" s="60"/>
      <c r="C16" s="60"/>
      <c r="D16" s="101" t="s">
        <v>61</v>
      </c>
      <c r="E16" s="149">
        <v>786870.97</v>
      </c>
      <c r="F16" s="149">
        <v>1059647.8999999999</v>
      </c>
    </row>
    <row r="17" spans="1:6" x14ac:dyDescent="0.25">
      <c r="A17" s="95" t="s">
        <v>11</v>
      </c>
      <c r="B17" s="60">
        <f>SUM(B18:B24)</f>
        <v>15713667.82</v>
      </c>
      <c r="C17" s="60">
        <f>SUM(C18:C24)</f>
        <v>15950067.84</v>
      </c>
      <c r="D17" s="101" t="s">
        <v>62</v>
      </c>
      <c r="E17" s="60"/>
      <c r="F17" s="60"/>
    </row>
    <row r="18" spans="1:6" ht="14.25" customHeight="1" x14ac:dyDescent="0.25">
      <c r="A18" s="97" t="s">
        <v>12</v>
      </c>
      <c r="B18" s="60"/>
      <c r="C18" s="60"/>
      <c r="D18" s="101" t="s">
        <v>63</v>
      </c>
      <c r="E18" s="60" t="s">
        <v>3314</v>
      </c>
      <c r="F18" s="60" t="s">
        <v>3314</v>
      </c>
    </row>
    <row r="19" spans="1:6" ht="14.25" customHeight="1" x14ac:dyDescent="0.25">
      <c r="A19" s="97" t="s">
        <v>13</v>
      </c>
      <c r="B19" s="149">
        <v>6423804.5999999996</v>
      </c>
      <c r="C19" s="149">
        <v>6561448.8499999996</v>
      </c>
      <c r="D19" s="100" t="s">
        <v>64</v>
      </c>
      <c r="E19" s="60">
        <f>SUM(E20:E22)</f>
        <v>0</v>
      </c>
      <c r="F19" s="60">
        <f>SUM(F20:F22)</f>
        <v>0</v>
      </c>
    </row>
    <row r="20" spans="1:6" ht="14.25" customHeight="1" x14ac:dyDescent="0.25">
      <c r="A20" s="97" t="s">
        <v>14</v>
      </c>
      <c r="B20" s="60" t="s">
        <v>3314</v>
      </c>
      <c r="C20" s="60" t="s">
        <v>3314</v>
      </c>
      <c r="D20" s="101" t="s">
        <v>65</v>
      </c>
      <c r="E20" s="60"/>
      <c r="F20" s="60"/>
    </row>
    <row r="21" spans="1:6" x14ac:dyDescent="0.25">
      <c r="A21" s="97" t="s">
        <v>15</v>
      </c>
      <c r="B21" s="60"/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149">
        <v>89200</v>
      </c>
      <c r="C22" s="60" t="s">
        <v>3314</v>
      </c>
      <c r="D22" s="101" t="s">
        <v>67</v>
      </c>
      <c r="E22" s="60"/>
      <c r="F22" s="60"/>
    </row>
    <row r="23" spans="1:6" x14ac:dyDescent="0.25">
      <c r="A23" s="97" t="s">
        <v>17</v>
      </c>
      <c r="B23" s="149">
        <v>9200000</v>
      </c>
      <c r="C23" s="149">
        <v>9200000</v>
      </c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49">
        <v>663.22</v>
      </c>
      <c r="C24" s="149">
        <v>188618.99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f>SUM(B26:B30)</f>
        <v>0</v>
      </c>
      <c r="C25" s="60">
        <f>SUM(C26:C30)</f>
        <v>0</v>
      </c>
      <c r="D25" s="101" t="s">
        <v>70</v>
      </c>
      <c r="E25" s="60"/>
      <c r="F25" s="60"/>
    </row>
    <row r="26" spans="1:6" x14ac:dyDescent="0.25">
      <c r="A26" s="97" t="s">
        <v>20</v>
      </c>
      <c r="B26" s="60"/>
      <c r="C26" s="60"/>
      <c r="D26" s="100" t="s">
        <v>71</v>
      </c>
      <c r="E26" s="60">
        <v>0</v>
      </c>
      <c r="F26" s="60">
        <v>0</v>
      </c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149" t="s">
        <v>3314</v>
      </c>
      <c r="C29" s="149" t="s">
        <v>3314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 t="s">
        <v>3303</v>
      </c>
      <c r="C32" s="60" t="s">
        <v>3304</v>
      </c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149">
        <v>4271345.4400000004</v>
      </c>
      <c r="C37" s="149">
        <v>4356609.5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0">
        <f>B9+B17+B25+B31+B38+B41+B37</f>
        <v>60551746.359999999</v>
      </c>
      <c r="C47" s="150">
        <f>C9+C17+C25+C31+C38+C41+C37</f>
        <v>56954086.349999994</v>
      </c>
      <c r="D47" s="99" t="s">
        <v>91</v>
      </c>
      <c r="E47" s="61">
        <f>E9+E19+E23+E26+E27+E31+E38+E42</f>
        <v>786870.97</v>
      </c>
      <c r="F47" s="61">
        <f>F9+F19+F23+F26+F27+F31+F38+F42</f>
        <v>1763873.33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 t="s">
        <v>3314</v>
      </c>
      <c r="C50" s="60" t="s">
        <v>3314</v>
      </c>
      <c r="D50" s="100" t="s">
        <v>93</v>
      </c>
      <c r="E50" s="60"/>
      <c r="F50" s="60"/>
    </row>
    <row r="51" spans="1:6" x14ac:dyDescent="0.25">
      <c r="A51" s="95" t="s">
        <v>42</v>
      </c>
      <c r="B51" s="60" t="s">
        <v>3314</v>
      </c>
      <c r="C51" s="60" t="s">
        <v>3314</v>
      </c>
      <c r="D51" s="100" t="s">
        <v>94</v>
      </c>
      <c r="E51" s="60"/>
      <c r="F51" s="60"/>
    </row>
    <row r="52" spans="1:6" x14ac:dyDescent="0.25">
      <c r="A52" s="95" t="s">
        <v>43</v>
      </c>
      <c r="B52" s="149">
        <v>120300357.3</v>
      </c>
      <c r="C52" s="149">
        <v>119199417.14</v>
      </c>
      <c r="D52" s="100" t="s">
        <v>95</v>
      </c>
      <c r="E52" s="60"/>
      <c r="F52" s="60"/>
    </row>
    <row r="53" spans="1:6" x14ac:dyDescent="0.25">
      <c r="A53" s="95" t="s">
        <v>44</v>
      </c>
      <c r="B53" s="149">
        <v>17119965.75</v>
      </c>
      <c r="C53" s="149">
        <v>17105401.949999999</v>
      </c>
      <c r="D53" s="100" t="s">
        <v>96</v>
      </c>
      <c r="E53" s="60"/>
      <c r="F53" s="60"/>
    </row>
    <row r="54" spans="1:6" x14ac:dyDescent="0.25">
      <c r="A54" s="95" t="s">
        <v>45</v>
      </c>
      <c r="B54" s="149">
        <v>3719503.57</v>
      </c>
      <c r="C54" s="149">
        <v>3719503.57</v>
      </c>
      <c r="D54" s="100" t="s">
        <v>97</v>
      </c>
      <c r="E54" s="60"/>
      <c r="F54" s="60"/>
    </row>
    <row r="55" spans="1:6" x14ac:dyDescent="0.25">
      <c r="A55" s="95" t="s">
        <v>46</v>
      </c>
      <c r="B55" s="149">
        <v>-15419055.42</v>
      </c>
      <c r="C55" s="149">
        <v>-15419055.42</v>
      </c>
      <c r="D55" s="37" t="s">
        <v>98</v>
      </c>
      <c r="E55" s="60"/>
      <c r="F55" s="60"/>
    </row>
    <row r="56" spans="1:6" x14ac:dyDescent="0.25">
      <c r="A56" s="95" t="s">
        <v>47</v>
      </c>
      <c r="B56" s="149">
        <v>1879218.27</v>
      </c>
      <c r="C56" s="149">
        <v>1879218.27</v>
      </c>
      <c r="D56" s="54"/>
      <c r="E56" s="54"/>
      <c r="F56" s="54"/>
    </row>
    <row r="57" spans="1:6" x14ac:dyDescent="0.25">
      <c r="A57" s="95" t="s">
        <v>48</v>
      </c>
      <c r="B57" s="60" t="s">
        <v>3314</v>
      </c>
      <c r="C57" s="60" t="s">
        <v>3314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 t="s">
        <v>3314</v>
      </c>
      <c r="C58" s="60" t="s">
        <v>3314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786870.97</v>
      </c>
      <c r="F59" s="61">
        <f>F47+F57</f>
        <v>1763873.33</v>
      </c>
    </row>
    <row r="60" spans="1:6" x14ac:dyDescent="0.25">
      <c r="A60" s="55" t="s">
        <v>50</v>
      </c>
      <c r="B60" s="61">
        <f>SUM(B50:B58)</f>
        <v>127599989.47</v>
      </c>
      <c r="C60" s="61">
        <f>SUM(C50:C58)</f>
        <v>126484485.50999999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188151735.82999998</v>
      </c>
      <c r="C62" s="61">
        <f>SUM(C47+C60)</f>
        <v>183438571.85999998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62580543.130000003</v>
      </c>
      <c r="F63" s="77">
        <f>SUM(F64:F66)</f>
        <v>60971041.590000004</v>
      </c>
    </row>
    <row r="64" spans="1:6" x14ac:dyDescent="0.25">
      <c r="A64" s="54"/>
      <c r="B64" s="54"/>
      <c r="C64" s="54"/>
      <c r="D64" s="103" t="s">
        <v>103</v>
      </c>
      <c r="E64" s="148">
        <v>62580543.130000003</v>
      </c>
      <c r="F64" s="148">
        <v>60971041.590000004</v>
      </c>
    </row>
    <row r="65" spans="1:6" x14ac:dyDescent="0.25">
      <c r="A65" s="54"/>
      <c r="B65" s="54"/>
      <c r="C65" s="54"/>
      <c r="D65" s="41" t="s">
        <v>104</v>
      </c>
      <c r="E65" s="77" t="s">
        <v>3314</v>
      </c>
      <c r="F65" s="77" t="s">
        <v>3314</v>
      </c>
    </row>
    <row r="66" spans="1:6" x14ac:dyDescent="0.25">
      <c r="A66" s="54"/>
      <c r="B66" s="54"/>
      <c r="C66" s="54"/>
      <c r="D66" s="103" t="s">
        <v>105</v>
      </c>
      <c r="E66" s="77" t="s">
        <v>3314</v>
      </c>
      <c r="F66" s="77" t="s">
        <v>3314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124784321.73000002</v>
      </c>
      <c r="F68" s="77">
        <f>SUM(F69:F73)</f>
        <v>120703656.94</v>
      </c>
    </row>
    <row r="69" spans="1:6" x14ac:dyDescent="0.25">
      <c r="A69" s="12"/>
      <c r="B69" s="54"/>
      <c r="C69" s="54"/>
      <c r="D69" s="103" t="s">
        <v>107</v>
      </c>
      <c r="E69" s="148">
        <v>4244825.93</v>
      </c>
      <c r="F69" s="148">
        <v>6418727.5999999996</v>
      </c>
    </row>
    <row r="70" spans="1:6" x14ac:dyDescent="0.25">
      <c r="A70" s="12"/>
      <c r="B70" s="54"/>
      <c r="C70" s="54"/>
      <c r="D70" s="103" t="s">
        <v>108</v>
      </c>
      <c r="E70" s="148">
        <v>114484330.37</v>
      </c>
      <c r="F70" s="148">
        <v>108065602.77</v>
      </c>
    </row>
    <row r="71" spans="1:6" x14ac:dyDescent="0.25">
      <c r="A71" s="12"/>
      <c r="B71" s="54"/>
      <c r="C71" s="54"/>
      <c r="D71" s="103" t="s">
        <v>109</v>
      </c>
      <c r="E71" s="77" t="s">
        <v>3314</v>
      </c>
      <c r="F71" s="77" t="s">
        <v>3314</v>
      </c>
    </row>
    <row r="72" spans="1:6" x14ac:dyDescent="0.25">
      <c r="A72" s="12"/>
      <c r="B72" s="54"/>
      <c r="C72" s="54"/>
      <c r="D72" s="103" t="s">
        <v>110</v>
      </c>
      <c r="E72" s="77" t="s">
        <v>3314</v>
      </c>
      <c r="F72" s="77" t="s">
        <v>3314</v>
      </c>
    </row>
    <row r="73" spans="1:6" x14ac:dyDescent="0.25">
      <c r="A73" s="12"/>
      <c r="B73" s="54"/>
      <c r="C73" s="54"/>
      <c r="D73" s="103" t="s">
        <v>111</v>
      </c>
      <c r="E73" s="148">
        <v>6055165.4299999997</v>
      </c>
      <c r="F73" s="148">
        <v>6219326.5700000003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187364864.86000001</v>
      </c>
      <c r="F79" s="61">
        <f>F63+F68+F75</f>
        <v>181674698.53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188151735.83000001</v>
      </c>
      <c r="F81" s="61">
        <f>F59+F79</f>
        <v>183438571.86000001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 xr:uid="{00000000-0002-0000-0300-000000000000}"/>
    <dataValidation allowBlank="1" showInputMessage="1" showErrorMessage="1" prompt="31 de diciembre de 20XN-1 (e)" sqref="C6 F6" xr:uid="{00000000-0002-0000-0300-000001000000}"/>
    <dataValidation type="decimal" allowBlank="1" showInputMessage="1" showErrorMessage="1" sqref="B9:C62 E9:F45 E47 F47 E50:F53 E54:F81" xr:uid="{00000000-0002-0000-0300-000002000000}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40566733.100000001</v>
      </c>
      <c r="Q4" s="18">
        <f>'Formato 1'!C9</f>
        <v>36647409.009999998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18241014.93</v>
      </c>
      <c r="Q7" s="18">
        <f>'Formato 1'!C12</f>
        <v>15233152.470000001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22325718.170000002</v>
      </c>
      <c r="Q8" s="18">
        <f>'Formato 1'!C13</f>
        <v>21414256.539999999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15713667.82</v>
      </c>
      <c r="Q12" s="18">
        <f>'Formato 1'!C17</f>
        <v>15950067.84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6423804.5999999996</v>
      </c>
      <c r="Q14" s="18">
        <f>'Formato 1'!C19</f>
        <v>6561448.8499999996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 t="str">
        <f>'Formato 1'!B20</f>
        <v xml:space="preserve">                              -  </v>
      </c>
      <c r="Q15" s="18" t="str">
        <f>'Formato 1'!C20</f>
        <v xml:space="preserve">                              -  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89200</v>
      </c>
      <c r="Q17" s="18" t="str">
        <f>'Formato 1'!C22</f>
        <v xml:space="preserve">                              -  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9200000</v>
      </c>
      <c r="Q18" s="18">
        <f>'Formato 1'!C23</f>
        <v>9200000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663.22</v>
      </c>
      <c r="Q19" s="18">
        <f>'Formato 1'!C24</f>
        <v>188618.99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 t="str">
        <f>'Formato 1'!B29</f>
        <v xml:space="preserve">                              -  </v>
      </c>
      <c r="Q24" s="18" t="str">
        <f>'Formato 1'!C29</f>
        <v xml:space="preserve">                              -  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 t="str">
        <f>'Formato 1'!B32</f>
        <v xml:space="preserve">                                       -  </v>
      </c>
      <c r="Q27" s="18" t="str">
        <f>'Formato 1'!C32</f>
        <v xml:space="preserve">                                    -  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4271345.4400000004</v>
      </c>
      <c r="Q32" s="18">
        <f>'Formato 1'!C37</f>
        <v>4356609.5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4271345.4400000004</v>
      </c>
      <c r="Q33" s="18">
        <f>'Formato 1'!C37</f>
        <v>4356609.5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60551746.359999999</v>
      </c>
      <c r="Q42" s="18">
        <f>'Formato 1'!C47</f>
        <v>56954086.349999994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 t="str">
        <f>'Formato 1'!B50</f>
        <v xml:space="preserve">                              -  </v>
      </c>
      <c r="Q44" t="str">
        <f>'Formato 1'!C50</f>
        <v xml:space="preserve">                              -  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 t="str">
        <f>'Formato 1'!B51</f>
        <v xml:space="preserve">                              -  </v>
      </c>
      <c r="Q45" t="str">
        <f>'Formato 1'!C51</f>
        <v xml:space="preserve">                              -  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120300357.3</v>
      </c>
      <c r="Q46">
        <f>'Formato 1'!C52</f>
        <v>119199417.14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17119965.75</v>
      </c>
      <c r="Q47">
        <f>'Formato 1'!C53</f>
        <v>17105401.949999999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3719503.57</v>
      </c>
      <c r="Q48">
        <f>'Formato 1'!C54</f>
        <v>3719503.57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-15419055.42</v>
      </c>
      <c r="Q49">
        <f>'Formato 1'!C55</f>
        <v>-15419055.42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1879218.27</v>
      </c>
      <c r="Q50">
        <f>'Formato 1'!C56</f>
        <v>1879218.27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 t="str">
        <f>'Formato 1'!B57</f>
        <v xml:space="preserve">                              -  </v>
      </c>
      <c r="Q51" t="str">
        <f>'Formato 1'!C57</f>
        <v xml:space="preserve">                              -  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 t="str">
        <f>'Formato 1'!B58</f>
        <v xml:space="preserve">                              -  </v>
      </c>
      <c r="Q52" t="str">
        <f>'Formato 1'!C58</f>
        <v xml:space="preserve">                              -  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127599989.47</v>
      </c>
      <c r="Q53">
        <f>'Formato 1'!C60</f>
        <v>126484485.50999999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188151735.82999998</v>
      </c>
      <c r="Q54">
        <f>'Formato 1'!C62</f>
        <v>183438571.85999998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786870.97</v>
      </c>
      <c r="Q57">
        <f>'Formato 1'!F9</f>
        <v>1763873.33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 t="str">
        <f>'Formato 1'!E11</f>
        <v xml:space="preserve">                              -  </v>
      </c>
      <c r="Q59">
        <f>'Formato 1'!F11</f>
        <v>4760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 t="str">
        <f>'Formato 1'!E12</f>
        <v xml:space="preserve">                              -  </v>
      </c>
      <c r="Q60">
        <f>'Formato 1'!F12</f>
        <v>699465.43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786870.97</v>
      </c>
      <c r="Q64">
        <f>'Formato 1'!F16</f>
        <v>1059647.8999999999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 t="str">
        <f>'Formato 1'!E18</f>
        <v xml:space="preserve">                              -  </v>
      </c>
      <c r="Q66" t="str">
        <f>'Formato 1'!F18</f>
        <v xml:space="preserve">                              -  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786870.97</v>
      </c>
      <c r="Q95">
        <f>'Formato 1'!F47</f>
        <v>1763873.33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786870.97</v>
      </c>
      <c r="Q104">
        <f>'Formato 1'!F59</f>
        <v>1763873.33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62580543.130000003</v>
      </c>
      <c r="Q106">
        <f>'Formato 1'!F63</f>
        <v>60971041.590000004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62580543.130000003</v>
      </c>
      <c r="Q107">
        <f>'Formato 1'!F64</f>
        <v>60971041.590000004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 t="str">
        <f>'Formato 1'!E65</f>
        <v xml:space="preserve">                              -  </v>
      </c>
      <c r="Q108" t="str">
        <f>'Formato 1'!F65</f>
        <v xml:space="preserve">                              -  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 t="str">
        <f>'Formato 1'!E66</f>
        <v xml:space="preserve">                              -  </v>
      </c>
      <c r="Q109" t="str">
        <f>'Formato 1'!F66</f>
        <v xml:space="preserve">                              -  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124784321.73000002</v>
      </c>
      <c r="Q110">
        <f>'Formato 1'!F68</f>
        <v>120703656.94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4244825.93</v>
      </c>
      <c r="Q111">
        <f>'Formato 1'!F69</f>
        <v>6418727.5999999996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114484330.37</v>
      </c>
      <c r="Q112">
        <f>'Formato 1'!F70</f>
        <v>108065602.77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 t="str">
        <f>'Formato 1'!E71</f>
        <v xml:space="preserve">                              -  </v>
      </c>
      <c r="Q113" t="str">
        <f>'Formato 1'!F71</f>
        <v xml:space="preserve">                              -  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 t="str">
        <f>'Formato 1'!E72</f>
        <v xml:space="preserve">                              -  </v>
      </c>
      <c r="Q114" t="str">
        <f>'Formato 1'!F72</f>
        <v xml:space="preserve">                              -  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6055165.4299999997</v>
      </c>
      <c r="Q115">
        <f>'Formato 1'!F73</f>
        <v>6219326.5700000003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187364864.86000001</v>
      </c>
      <c r="Q119">
        <f>'Formato 1'!F79</f>
        <v>181674698.53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188151735.83000001</v>
      </c>
      <c r="Q120">
        <f>'Formato 1'!F81</f>
        <v>183438571.86000001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1"/>
  <dimension ref="A1:I47"/>
  <sheetViews>
    <sheetView showGridLines="0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74" t="s">
        <v>544</v>
      </c>
      <c r="B1" s="174"/>
      <c r="C1" s="174"/>
      <c r="D1" s="174"/>
      <c r="E1" s="174"/>
      <c r="F1" s="174"/>
      <c r="G1" s="174"/>
      <c r="H1" s="174"/>
    </row>
    <row r="2" spans="1:9" ht="14.25" x14ac:dyDescent="0.45">
      <c r="A2" s="160" t="str">
        <f>ENTE_PUBLICO_A</f>
        <v>SISTEMA MUNICIPAL DE AGUA POTABLE Y ALCANTARILLADO DE MOROLEON, Gobierno del Estado de Guanajuato (a)</v>
      </c>
      <c r="B2" s="161"/>
      <c r="C2" s="161"/>
      <c r="D2" s="161"/>
      <c r="E2" s="161"/>
      <c r="F2" s="161"/>
      <c r="G2" s="161"/>
      <c r="H2" s="162"/>
    </row>
    <row r="3" spans="1:9" x14ac:dyDescent="0.25">
      <c r="A3" s="163" t="s">
        <v>120</v>
      </c>
      <c r="B3" s="164"/>
      <c r="C3" s="164"/>
      <c r="D3" s="164"/>
      <c r="E3" s="164"/>
      <c r="F3" s="164"/>
      <c r="G3" s="164"/>
      <c r="H3" s="165"/>
    </row>
    <row r="4" spans="1:9" ht="14.25" x14ac:dyDescent="0.45">
      <c r="A4" s="166" t="str">
        <f>PERIODO_INFORME</f>
        <v>Al 31 de diciembre de 2021 y al 30 de marzo de 2022 (b)</v>
      </c>
      <c r="B4" s="167"/>
      <c r="C4" s="167"/>
      <c r="D4" s="167"/>
      <c r="E4" s="167"/>
      <c r="F4" s="167"/>
      <c r="G4" s="167"/>
      <c r="H4" s="168"/>
    </row>
    <row r="5" spans="1:9" ht="14.25" x14ac:dyDescent="0.45">
      <c r="A5" s="169" t="s">
        <v>118</v>
      </c>
      <c r="B5" s="170"/>
      <c r="C5" s="170"/>
      <c r="D5" s="170"/>
      <c r="E5" s="170"/>
      <c r="F5" s="170"/>
      <c r="G5" s="170"/>
      <c r="H5" s="171"/>
    </row>
    <row r="6" spans="1:9" ht="45" x14ac:dyDescent="0.25">
      <c r="A6" s="104" t="s">
        <v>121</v>
      </c>
      <c r="B6" s="105" t="str">
        <f>ULTIMO_SALDO</f>
        <v>Saldo al 31 de diciembre de 2021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ht="14.25" x14ac:dyDescent="0.4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ht="14.25" x14ac:dyDescent="0.4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ht="14.25" customHeight="1" x14ac:dyDescent="0.25">
      <c r="A18" s="106" t="s">
        <v>136</v>
      </c>
      <c r="B18" s="150">
        <v>1763873.33</v>
      </c>
      <c r="C18" s="131"/>
      <c r="D18" s="131"/>
      <c r="E18" s="131"/>
      <c r="F18" s="201">
        <v>786870.97</v>
      </c>
      <c r="G18" s="131"/>
      <c r="H18" s="131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1763873.33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786870.97</v>
      </c>
      <c r="G20" s="61">
        <f t="shared" si="3"/>
        <v>0</v>
      </c>
      <c r="H20" s="61">
        <f t="shared" si="3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5.75" x14ac:dyDescent="0.4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ht="14.25" x14ac:dyDescent="0.4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73" t="s">
        <v>3300</v>
      </c>
      <c r="B33" s="173"/>
      <c r="C33" s="173"/>
      <c r="D33" s="173"/>
      <c r="E33" s="173"/>
      <c r="F33" s="173"/>
      <c r="G33" s="173"/>
      <c r="H33" s="173"/>
    </row>
    <row r="34" spans="1:8" ht="12" customHeight="1" x14ac:dyDescent="0.25">
      <c r="A34" s="173"/>
      <c r="B34" s="173"/>
      <c r="C34" s="173"/>
      <c r="D34" s="173"/>
      <c r="E34" s="173"/>
      <c r="F34" s="173"/>
      <c r="G34" s="173"/>
      <c r="H34" s="173"/>
    </row>
    <row r="35" spans="1:8" ht="12" customHeight="1" x14ac:dyDescent="0.25">
      <c r="A35" s="173"/>
      <c r="B35" s="173"/>
      <c r="C35" s="173"/>
      <c r="D35" s="173"/>
      <c r="E35" s="173"/>
      <c r="F35" s="173"/>
      <c r="G35" s="173"/>
      <c r="H35" s="173"/>
    </row>
    <row r="36" spans="1:8" ht="12" customHeight="1" x14ac:dyDescent="0.25">
      <c r="A36" s="173"/>
      <c r="B36" s="173"/>
      <c r="C36" s="173"/>
      <c r="D36" s="173"/>
      <c r="E36" s="173"/>
      <c r="F36" s="173"/>
      <c r="G36" s="173"/>
      <c r="H36" s="173"/>
    </row>
    <row r="37" spans="1:8" ht="12" customHeight="1" x14ac:dyDescent="0.25">
      <c r="A37" s="173"/>
      <c r="B37" s="173"/>
      <c r="C37" s="173"/>
      <c r="D37" s="173"/>
      <c r="E37" s="173"/>
      <c r="F37" s="173"/>
      <c r="G37" s="173"/>
      <c r="H37" s="173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 xr:uid="{00000000-0002-0000-0500-000000000000}"/>
    <dataValidation type="decimal" allowBlank="1" showInputMessage="1" showErrorMessage="1" sqref="B8:H30" xr:uid="{00000000-0002-0000-0500-000001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1763873.33</v>
      </c>
      <c r="Q12" s="18"/>
      <c r="R12" s="18"/>
      <c r="S12" s="18"/>
      <c r="T12" s="18">
        <f>'Formato 2'!F18</f>
        <v>786870.97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1763873.33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786870.97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1"/>
  <dimension ref="A1:L21"/>
  <sheetViews>
    <sheetView showGridLines="0" zoomScale="90" zoomScaleNormal="90" workbookViewId="0">
      <selection activeCell="A15" sqref="A15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72" t="s">
        <v>543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11"/>
    </row>
    <row r="2" spans="1:12" ht="14.25" x14ac:dyDescent="0.45">
      <c r="A2" s="160" t="str">
        <f>ENTE_PUBLICO_A</f>
        <v>SISTEMA MUNICIPAL DE AGUA POTABLE Y ALCANTARILLADO DE MOROLEON, Gobierno del Estado de Guanajuato (a)</v>
      </c>
      <c r="B2" s="161"/>
      <c r="C2" s="161"/>
      <c r="D2" s="161"/>
      <c r="E2" s="161"/>
      <c r="F2" s="161"/>
      <c r="G2" s="161"/>
      <c r="H2" s="161"/>
      <c r="I2" s="161"/>
      <c r="J2" s="161"/>
      <c r="K2" s="162"/>
    </row>
    <row r="3" spans="1:12" x14ac:dyDescent="0.25">
      <c r="A3" s="163" t="s">
        <v>146</v>
      </c>
      <c r="B3" s="164"/>
      <c r="C3" s="164"/>
      <c r="D3" s="164"/>
      <c r="E3" s="164"/>
      <c r="F3" s="164"/>
      <c r="G3" s="164"/>
      <c r="H3" s="164"/>
      <c r="I3" s="164"/>
      <c r="J3" s="164"/>
      <c r="K3" s="165"/>
    </row>
    <row r="4" spans="1:12" ht="14.25" x14ac:dyDescent="0.45">
      <c r="A4" s="166" t="str">
        <f>TRIMESTRE</f>
        <v>Del 1 de enero al 30 de marzo de 2022 (b)</v>
      </c>
      <c r="B4" s="167"/>
      <c r="C4" s="167"/>
      <c r="D4" s="167"/>
      <c r="E4" s="167"/>
      <c r="F4" s="167"/>
      <c r="G4" s="167"/>
      <c r="H4" s="167"/>
      <c r="I4" s="167"/>
      <c r="J4" s="167"/>
      <c r="K4" s="168"/>
    </row>
    <row r="5" spans="1:12" ht="14.25" x14ac:dyDescent="0.45">
      <c r="A5" s="163" t="s">
        <v>118</v>
      </c>
      <c r="B5" s="164"/>
      <c r="C5" s="164"/>
      <c r="D5" s="164"/>
      <c r="E5" s="164"/>
      <c r="F5" s="164"/>
      <c r="G5" s="164"/>
      <c r="H5" s="164"/>
      <c r="I5" s="164"/>
      <c r="J5" s="164"/>
      <c r="K5" s="165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marzo de 2022 (k)</v>
      </c>
      <c r="J6" s="130" t="str">
        <f>MONTO2</f>
        <v>Monto pagado de la inversión actualizado al 30 de marzo de 2022 (l)</v>
      </c>
      <c r="K6" s="130" t="str">
        <f>SALDO_PENDIENTE</f>
        <v>Saldo pendiente por pagar de la inversión al 30 de marzo de 2022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 ht="14.25" x14ac:dyDescent="0.4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 ht="14.25" x14ac:dyDescent="0.4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 ht="14.25" x14ac:dyDescent="0.4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 ht="14.25" x14ac:dyDescent="0.4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 ht="14.25" x14ac:dyDescent="0.4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 ht="14.25" x14ac:dyDescent="0.4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 ht="14.25" x14ac:dyDescent="0.4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 xr:uid="{00000000-0002-0000-0700-000000000000}"/>
    <dataValidation allowBlank="1" showInputMessage="1" showErrorMessage="1" prompt="Monto pagado de la inversión actualizado al XX de XXXX de 20XN (k)" sqref="J6" xr:uid="{00000000-0002-0000-0700-000001000000}"/>
    <dataValidation allowBlank="1" showInputMessage="1" showErrorMessage="1" prompt="Saldo pendiente por pagar de la inversión al XX de XXXX de 20XN (m = g - l)" sqref="K6" xr:uid="{00000000-0002-0000-0700-000002000000}"/>
    <dataValidation type="decimal" allowBlank="1" showInputMessage="1" showErrorMessage="1" sqref="E8:K20" xr:uid="{00000000-0002-0000-0700-000003000000}">
      <formula1>-1.79769313486231E+100</formula1>
      <formula2>1.79769313486231E+100</formula2>
    </dataValidation>
    <dataValidation type="date" operator="greaterThanOrEqual" allowBlank="1" showInputMessage="1" showErrorMessage="1" sqref="B9:D12 B15:D18" xr:uid="{00000000-0002-0000-0700-000004000000}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2017-02-04T00:56:20Z</cp:lastPrinted>
  <dcterms:created xsi:type="dcterms:W3CDTF">2017-01-19T17:59:06Z</dcterms:created>
  <dcterms:modified xsi:type="dcterms:W3CDTF">2022-04-19T14:57:19Z</dcterms:modified>
</cp:coreProperties>
</file>