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Server\Documents\2021\OFS\2104-AWA-MMOR\"/>
    </mc:Choice>
  </mc:AlternateContent>
  <xr:revisionPtr revIDLastSave="0" documentId="13_ncr:1_{3A34B94A-2D2B-4FEA-9639-72AE97B9FEE5}" xr6:coauthVersionLast="45" xr6:coauthVersionMax="45"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F6" i="5" l="1"/>
  <c r="H14" i="5"/>
  <c r="H10" i="5"/>
  <c r="G10" i="5"/>
  <c r="I8" i="5"/>
  <c r="H8" i="5"/>
  <c r="G8" i="5"/>
  <c r="F14" i="5"/>
  <c r="I14" i="5" l="1"/>
  <c r="J14" i="5" s="1"/>
  <c r="J15" i="5"/>
  <c r="G14" i="5" l="1"/>
  <c r="T14" i="5" l="1"/>
  <c r="T13" i="5"/>
  <c r="T12" i="5"/>
  <c r="T11" i="5"/>
  <c r="T10" i="5"/>
  <c r="T9" i="5"/>
  <c r="T8" i="5"/>
  <c r="T7" i="5"/>
  <c r="T5" i="5"/>
  <c r="T6" i="5"/>
  <c r="G7" i="5"/>
  <c r="F8" i="5"/>
  <c r="H9" i="5"/>
  <c r="F10" i="5"/>
  <c r="F13" i="5"/>
  <c r="I12" i="5"/>
  <c r="I13" i="5"/>
  <c r="H7" i="5"/>
  <c r="F7" i="5"/>
  <c r="G9" i="5"/>
  <c r="F9" i="5"/>
  <c r="H11" i="5"/>
  <c r="G11" i="5"/>
  <c r="F11" i="5"/>
  <c r="J13" i="5"/>
  <c r="H13" i="5"/>
  <c r="G13" i="5"/>
  <c r="I11" i="5" l="1"/>
  <c r="J12" i="5"/>
  <c r="J11" i="5" s="1"/>
  <c r="I7" i="5"/>
  <c r="J8" i="5"/>
  <c r="J7" i="5" s="1"/>
  <c r="F5" i="5"/>
  <c r="I10" i="5"/>
  <c r="G6" i="5"/>
  <c r="G5" i="5" s="1"/>
  <c r="H6" i="5"/>
  <c r="H5" i="5" s="1"/>
  <c r="I9" i="5" l="1"/>
  <c r="I6" i="5" s="1"/>
  <c r="I5" i="5" s="1"/>
  <c r="J10" i="5"/>
  <c r="J9" i="5" s="1"/>
  <c r="J6" i="5" s="1"/>
  <c r="J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F8" authorId="0" shapeId="0" xr:uid="{A6C39130-1F91-46E9-A06C-F0026A36F462}">
      <text>
        <r>
          <rPr>
            <b/>
            <sz val="9"/>
            <color indexed="81"/>
            <rFont val="Tahoma"/>
            <family val="2"/>
          </rPr>
          <t>Server:</t>
        </r>
        <r>
          <rPr>
            <sz val="9"/>
            <color indexed="81"/>
            <rFont val="Tahoma"/>
            <family val="2"/>
          </rPr>
          <t xml:space="preserve">
6231 6311</t>
        </r>
      </text>
    </comment>
    <comment ref="F10" authorId="0" shapeId="0" xr:uid="{0DDFC1C0-7ADB-4DA2-9918-3E18363EC002}">
      <text>
        <r>
          <rPr>
            <b/>
            <sz val="9"/>
            <color indexed="81"/>
            <rFont val="Tahoma"/>
            <family val="2"/>
          </rPr>
          <t>Server:</t>
        </r>
        <r>
          <rPr>
            <sz val="9"/>
            <color indexed="81"/>
            <rFont val="Tahoma"/>
            <family val="2"/>
          </rPr>
          <t xml:space="preserve">
3111 3921</t>
        </r>
      </text>
    </comment>
    <comment ref="F12" authorId="0" shapeId="0" xr:uid="{AF458B3B-EBA5-431E-8C36-82B9E151ED30}">
      <text>
        <r>
          <rPr>
            <b/>
            <sz val="9"/>
            <color indexed="81"/>
            <rFont val="Tahoma"/>
            <family val="2"/>
          </rPr>
          <t>Server:</t>
        </r>
        <r>
          <rPr>
            <sz val="9"/>
            <color indexed="81"/>
            <rFont val="Tahoma"/>
            <family val="2"/>
          </rPr>
          <t xml:space="preserve">
3581</t>
        </r>
      </text>
    </comment>
    <comment ref="F14" authorId="0" shapeId="0" xr:uid="{787200CB-3B16-4233-B913-7517A66C9FBF}">
      <text>
        <r>
          <rPr>
            <b/>
            <sz val="9"/>
            <color indexed="81"/>
            <rFont val="Tahoma"/>
            <family val="2"/>
          </rPr>
          <t>Server:</t>
        </r>
        <r>
          <rPr>
            <sz val="9"/>
            <color indexed="81"/>
            <rFont val="Tahoma"/>
            <family val="2"/>
          </rPr>
          <t xml:space="preserve">
1131 1132</t>
        </r>
      </text>
    </comment>
  </commentList>
</comments>
</file>

<file path=xl/sharedStrings.xml><?xml version="1.0" encoding="utf-8"?>
<sst xmlns="http://schemas.openxmlformats.org/spreadsheetml/2006/main" count="217" uniqueCount="150">
  <si>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</si>
  <si>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</si>
  <si>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</si>
  <si>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</si>
  <si>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</si>
  <si>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</si>
  <si>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</si>
  <si>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</si>
  <si>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</si>
  <si>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</si>
  <si>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</si>
  <si>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</si>
  <si>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</si>
  <si>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</si>
  <si>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</si>
  <si>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</si>
  <si>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</si>
  <si>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</si>
  <si>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</si>
  <si>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</si>
  <si>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</si>
  <si>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</si>
  <si>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</si>
  <si>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</si>
  <si>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</si>
  <si>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</si>
  <si>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</si>
  <si>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</si>
  <si>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</si>
  <si>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</si>
  <si>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</si>
  <si>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</si>
  <si>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</si>
  <si>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</si>
  <si>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</si>
  <si>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</si>
  <si>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</si>
  <si>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</si>
  <si>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</si>
  <si>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</si>
  <si>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</si>
  <si>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</si>
  <si>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</si>
  <si>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</si>
  <si>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</si>
  <si>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</si>
  <si>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</si>
  <si>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</si>
  <si>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</si>
  <si>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</si>
  <si>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</si>
  <si>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</si>
  <si>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</si>
  <si>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</si>
  <si>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</si>
  <si>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</si>
  <si>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</si>
  <si>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</si>
  <si>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</si>
  <si>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</si>
  <si>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</si>
  <si>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</si>
  <si>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</si>
  <si>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</si>
  <si>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</si>
  <si>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</si>
  <si>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</si>
  <si>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</si>
  <si>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</si>
  <si>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</si>
  <si>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</si>
  <si>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</si>
  <si>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</si>
  <si>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</si>
  <si>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</si>
  <si>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</si>
  <si>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</si>
  <si>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</si>
  <si>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</si>
  <si>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</si>
  <si>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</si>
  <si>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</si>
  <si>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</si>
  <si>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</si>
  <si>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</si>
  <si>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</si>
  <si>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</si>
  <si>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Contribuir al eficiente manejo del agua potable, mediante un sistema de distribución que garantice su abasto</t>
  </si>
  <si>
    <t>2.2.3</t>
  </si>
  <si>
    <t>Dirección General del SMAPAM</t>
  </si>
  <si>
    <t>Si</t>
  </si>
  <si>
    <t>Fin</t>
  </si>
  <si>
    <t>((A / B) - 1) * 100</t>
  </si>
  <si>
    <t>Los habitantes de la cabecera municipal, cuentan con suministro de agua potable</t>
  </si>
  <si>
    <t>Propòsito</t>
  </si>
  <si>
    <t>Cobertura de suministro</t>
  </si>
  <si>
    <t>(A / B) * 100</t>
  </si>
  <si>
    <t>A= total de tomas con servicio de agua potable;                                                                                                          B= total de tomas ubicadas en la cabecera municipal</t>
  </si>
  <si>
    <t>tomas</t>
  </si>
  <si>
    <t>P</t>
  </si>
  <si>
    <t>P0001</t>
  </si>
  <si>
    <t>Componente (1)</t>
  </si>
  <si>
    <t>Mantenimiento a redes de distribución y descarga</t>
  </si>
  <si>
    <t>A</t>
  </si>
  <si>
    <t>A= número de metros lineales</t>
  </si>
  <si>
    <t>metro lineal</t>
  </si>
  <si>
    <t>Actividad (1.1)</t>
  </si>
  <si>
    <t>Tomas de agua irregulares</t>
  </si>
  <si>
    <t>A= número de tomas irregulares identificadas año actual</t>
  </si>
  <si>
    <t>tomas irregulares</t>
  </si>
  <si>
    <t>P0002</t>
  </si>
  <si>
    <t>Componente (2)</t>
  </si>
  <si>
    <t>Nivel de producción</t>
  </si>
  <si>
    <t>metro cúbico</t>
  </si>
  <si>
    <t>Actividad (2.1)</t>
  </si>
  <si>
    <t>Eficientización de pozos</t>
  </si>
  <si>
    <t>A= consumo kwh de energía eléctrica año actual;                                                                                                        B= consumo kwh de energía eléctrica año anterior</t>
  </si>
  <si>
    <t>kilo watt hora</t>
  </si>
  <si>
    <t>P0003</t>
  </si>
  <si>
    <t>Componente (3)</t>
  </si>
  <si>
    <t>Agua residual tratada</t>
  </si>
  <si>
    <t>A= volumen m3 de agua residual tratada;                                                                                                                          B= volumen m3 de agua suministrada a cabecera municipal</t>
  </si>
  <si>
    <t>Actividad (3.1)</t>
  </si>
  <si>
    <t>Agua saneada reutilizada</t>
  </si>
  <si>
    <t>A= volumen m3 de agua residual saneada reutilizada</t>
  </si>
  <si>
    <t>P0004</t>
  </si>
  <si>
    <t>Componente (4)</t>
  </si>
  <si>
    <t>Índice de atención, a solicitud de contrato</t>
  </si>
  <si>
    <t>A / B</t>
  </si>
  <si>
    <t>A= número de días en atención a solicitudes;                                                                                                                 B= número de solicitudes</t>
  </si>
  <si>
    <t>Actividad (4.1)</t>
  </si>
  <si>
    <t>Variación de cartera vencida</t>
  </si>
  <si>
    <t>moneda nacional</t>
  </si>
  <si>
    <t>E0021</t>
  </si>
  <si>
    <t>Programa de mantenimiento ejecutado a redes de distribución y descarga (4.1.2.1)</t>
  </si>
  <si>
    <t>Detección de tomas irregulares (4.1.2.1)</t>
  </si>
  <si>
    <t>Programa de producción ejecutada en fuentes de abastecimiento (4.1.2.1)</t>
  </si>
  <si>
    <t>Consumo de energía eléctrica para la operación del proceso de extracción (4.1.2.1)</t>
  </si>
  <si>
    <t>Cuidado del medio ambiente, con aguas residuales tratadas (4.1.2.1)</t>
  </si>
  <si>
    <t>Las aguas residuales del municipio son tratadas para su reúso (4.1.2.1)</t>
  </si>
  <si>
    <t>Pronta respuesta realizada a solicitudes de contratación (4.1.2.1)</t>
  </si>
  <si>
    <t>Programa anual de recuperación de cartera vencida (4.1.2.1)</t>
  </si>
  <si>
    <t>Índice de atención a ordenes generadas</t>
  </si>
  <si>
    <t>Propósito</t>
  </si>
  <si>
    <t>A= número de ordenes antendidas durante año actual;                                                                                                      B= número de ordenes generadas durante año actual</t>
  </si>
  <si>
    <t>A= volumen m3 de agua producida;                                                                                                                              B= volumen m3 de agua cencesionada</t>
  </si>
  <si>
    <t>A= importe de la cartera vencida al cierre del año actual;                                                                                          B= importe de la cartera vencida al cierre del año anterior</t>
  </si>
  <si>
    <t>ordenes</t>
  </si>
  <si>
    <t>dias de atención a solicitudes</t>
  </si>
  <si>
    <t>Sistema Municipal de Agua Potable y Alcantarillado de Moroleón
Indicadores de Resultados
Del 1 de enero al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</si>
</sst>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3" fillId="0" borderId="0" applyFont="0" applyFill="0" applyBorder="0" applyAlignment="0" applyProtection="0"/>
    <xf numFmtId="9" fontId="13" fillId="0" borderId="0" applyFont="0" applyFill="0" applyBorder="0" applyAlignment="0" applyProtection="0"/>
  </cellStyleXfs>
  <cellXfs count="6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vertical="center" wrapText="1"/>
    </xf>
    <xf numFmtId="0" fontId="0" fillId="0" borderId="0" xfId="0" applyAlignment="1" applyProtection="1">
      <alignment vertical="center" wrapText="1"/>
      <protection locked="0"/>
    </xf>
    <xf numFmtId="43" fontId="0" fillId="0" borderId="0" xfId="17" applyFont="1" applyAlignment="1" applyProtection="1">
      <alignment horizontal="center" vertical="center" wrapText="1"/>
      <protection locked="0"/>
    </xf>
    <xf numFmtId="0" fontId="0" fillId="0" borderId="0" xfId="0" quotePrefix="1" applyAlignment="1" applyProtection="1">
      <alignment horizontal="justify" vertical="center" wrapText="1"/>
      <protection locked="0"/>
    </xf>
    <xf numFmtId="0" fontId="0" fillId="0" borderId="0" xfId="0" applyAlignment="1" applyProtection="1">
      <alignment horizontal="justify" vertical="center" wrapText="1"/>
      <protection locked="0"/>
    </xf>
    <xf numFmtId="9" fontId="0" fillId="0" borderId="0" xfId="0" applyNumberFormat="1" applyAlignment="1" applyProtection="1">
      <alignment vertical="center" wrapText="1"/>
      <protection locked="0"/>
    </xf>
    <xf numFmtId="10" fontId="0" fillId="0" borderId="0" xfId="18" applyNumberFormat="1" applyFont="1" applyAlignment="1" applyProtection="1">
      <alignment vertical="center" wrapText="1"/>
      <protection locked="0"/>
    </xf>
    <xf numFmtId="0" fontId="0" fillId="0" borderId="7" xfId="0" applyBorder="1" applyAlignment="1">
      <alignment horizontal="center" vertical="center" wrapText="1"/>
    </xf>
    <xf numFmtId="0" fontId="0" fillId="0" borderId="7" xfId="0" applyBorder="1" applyAlignment="1" applyProtection="1">
      <alignment horizontal="center" vertical="center" wrapText="1"/>
      <protection locked="0"/>
    </xf>
    <xf numFmtId="0" fontId="0" fillId="0" borderId="7" xfId="0" applyBorder="1" applyAlignment="1">
      <alignment vertical="center" wrapText="1"/>
    </xf>
    <xf numFmtId="0" fontId="0" fillId="0" borderId="7" xfId="0" applyBorder="1" applyAlignment="1" applyProtection="1">
      <alignment vertical="center" wrapText="1"/>
      <protection locked="0"/>
    </xf>
    <xf numFmtId="43" fontId="0" fillId="0" borderId="7" xfId="17" applyFont="1" applyBorder="1" applyAlignment="1" applyProtection="1">
      <alignment horizontal="center" vertical="center" wrapText="1"/>
      <protection locked="0"/>
    </xf>
    <xf numFmtId="0" fontId="0" fillId="0" borderId="7" xfId="0" quotePrefix="1" applyBorder="1" applyAlignment="1" applyProtection="1">
      <alignment horizontal="justify" vertical="center" wrapText="1"/>
      <protection locked="0"/>
    </xf>
    <xf numFmtId="0" fontId="10" fillId="0" borderId="7" xfId="0" applyFont="1" applyBorder="1" applyAlignment="1">
      <alignment horizontal="justify" vertical="center" wrapText="1"/>
    </xf>
    <xf numFmtId="9" fontId="0" fillId="0" borderId="7" xfId="0" applyNumberFormat="1" applyBorder="1" applyAlignment="1" applyProtection="1">
      <alignment vertical="center" wrapText="1"/>
      <protection locked="0"/>
    </xf>
    <xf numFmtId="10" fontId="0" fillId="0" borderId="7" xfId="18" applyNumberFormat="1" applyFont="1" applyBorder="1" applyAlignment="1" applyProtection="1">
      <alignment vertical="center" wrapText="1"/>
      <protection locked="0"/>
    </xf>
    <xf numFmtId="43" fontId="0" fillId="0" borderId="0" xfId="0" applyNumberFormat="1" applyFont="1" applyAlignment="1" applyProtection="1">
      <alignment horizontal="center" vertical="top"/>
      <protection locked="0"/>
    </xf>
    <xf numFmtId="4" fontId="0" fillId="0" borderId="0" xfId="0" applyNumberFormat="1" applyAlignment="1" applyProtection="1">
      <alignment vertic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6"/>
  <sheetViews>
    <sheetView tabSelected="1" topLeftCell="B2" workbookViewId="0">
      <pane xSplit="2" ySplit="3" topLeftCell="O10" activePane="bottomRight" state="frozen"/>
      <selection activeCell="B2" sqref="B2"/>
      <selection pane="topRight" activeCell="D2" sqref="D2"/>
      <selection pane="bottomLeft" activeCell="B5" sqref="B5"/>
      <selection pane="bottomRight" activeCell="U14" sqref="U14"/>
    </sheetView>
  </sheetViews>
  <sheetFormatPr baseColWidth="10" defaultRowHeight="11.25" x14ac:dyDescent="0.2"/>
  <cols>
    <col min="1" max="1" width="22.33203125" style="3" customWidth="1"/>
    <col min="2" max="2" width="15.83203125" style="2" customWidth="1"/>
    <col min="3" max="3" width="30.83203125" style="2" customWidth="1"/>
    <col min="4" max="4" width="25.83203125" style="2" customWidth="1"/>
    <col min="5" max="5" width="15.83203125" style="2" customWidth="1"/>
    <col min="6" max="12" width="14.83203125" style="2" customWidth="1"/>
    <col min="13" max="14" width="35.83203125" style="2" customWidth="1"/>
    <col min="15" max="15" width="14.1640625" style="2" customWidth="1"/>
    <col min="16" max="16" width="20.83203125" style="2" customWidth="1"/>
    <col min="17"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36" t="s">
        <v>149</v>
      </c>
      <c r="B1" s="37"/>
      <c r="C1" s="37"/>
      <c r="D1" s="37"/>
      <c r="E1" s="37"/>
      <c r="F1" s="37"/>
      <c r="G1" s="37"/>
      <c r="H1" s="37"/>
      <c r="I1" s="37"/>
      <c r="J1" s="37"/>
      <c r="K1" s="37"/>
      <c r="L1" s="37"/>
      <c r="M1" s="37"/>
      <c r="N1" s="37"/>
      <c r="O1" s="37"/>
      <c r="P1" s="37"/>
      <c r="Q1" s="37"/>
      <c r="R1" s="37"/>
      <c r="S1" s="37"/>
      <c r="T1" s="37"/>
      <c r="U1" s="37"/>
      <c r="V1" s="37"/>
      <c r="W1" s="38"/>
    </row>
    <row r="2" spans="1:23" s="1" customFormat="1" ht="11.25" customHeight="1" x14ac:dyDescent="0.2">
      <c r="A2" s="33" t="s">
        <v>85</v>
      </c>
      <c r="B2" s="33"/>
      <c r="C2" s="33"/>
      <c r="D2" s="33"/>
      <c r="E2" s="33"/>
      <c r="F2" s="43" t="s">
        <v>2</v>
      </c>
      <c r="G2" s="43"/>
      <c r="H2" s="43"/>
      <c r="I2" s="43"/>
      <c r="J2" s="43"/>
      <c r="K2" s="34" t="s">
        <v>72</v>
      </c>
      <c r="L2" s="34"/>
      <c r="M2" s="34"/>
      <c r="N2" s="35" t="s">
        <v>73</v>
      </c>
      <c r="O2" s="35"/>
      <c r="P2" s="35"/>
      <c r="Q2" s="35"/>
      <c r="R2" s="35"/>
      <c r="S2" s="35"/>
      <c r="T2" s="35"/>
      <c r="U2" s="39" t="s">
        <v>55</v>
      </c>
      <c r="V2" s="39"/>
      <c r="W2" s="39"/>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40" t="s">
        <v>54</v>
      </c>
      <c r="V3" s="41" t="s">
        <v>31</v>
      </c>
      <c r="W3" s="41"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42">
        <v>21</v>
      </c>
      <c r="V4" s="42">
        <v>22</v>
      </c>
      <c r="W4" s="42">
        <v>23</v>
      </c>
    </row>
    <row r="5" spans="1:23" ht="45" x14ac:dyDescent="0.2">
      <c r="A5" s="44" t="s">
        <v>86</v>
      </c>
      <c r="B5" s="45" t="s">
        <v>133</v>
      </c>
      <c r="C5" s="46" t="s">
        <v>87</v>
      </c>
      <c r="D5" s="44" t="s">
        <v>88</v>
      </c>
      <c r="E5" s="47" t="s">
        <v>89</v>
      </c>
      <c r="F5" s="48">
        <f>+F6</f>
        <v>18014336</v>
      </c>
      <c r="G5" s="48">
        <f t="shared" ref="G5:J5" si="0">+G6</f>
        <v>25788412.109999999</v>
      </c>
      <c r="H5" s="48">
        <f t="shared" si="0"/>
        <v>18485457.240000002</v>
      </c>
      <c r="I5" s="48">
        <f t="shared" si="0"/>
        <v>18485457.240000002</v>
      </c>
      <c r="J5" s="48">
        <f t="shared" si="0"/>
        <v>18485457.240000002</v>
      </c>
      <c r="K5" s="46" t="s">
        <v>90</v>
      </c>
      <c r="L5" s="46" t="s">
        <v>91</v>
      </c>
      <c r="M5" s="46" t="s">
        <v>87</v>
      </c>
      <c r="N5" s="46" t="s">
        <v>142</v>
      </c>
      <c r="O5" s="46" t="s">
        <v>91</v>
      </c>
      <c r="P5" s="49" t="s">
        <v>96</v>
      </c>
      <c r="Q5" s="50" t="s">
        <v>144</v>
      </c>
      <c r="R5" s="51">
        <v>1</v>
      </c>
      <c r="S5" s="51">
        <v>1</v>
      </c>
      <c r="T5" s="52">
        <f>+U5/V5</f>
        <v>0.93283181085437938</v>
      </c>
      <c r="U5" s="47">
        <v>6944</v>
      </c>
      <c r="V5" s="47">
        <v>7444</v>
      </c>
      <c r="W5" s="46" t="s">
        <v>147</v>
      </c>
    </row>
    <row r="6" spans="1:23" ht="33.75" x14ac:dyDescent="0.2">
      <c r="A6" s="44" t="s">
        <v>86</v>
      </c>
      <c r="B6" s="45" t="s">
        <v>133</v>
      </c>
      <c r="C6" s="46" t="s">
        <v>93</v>
      </c>
      <c r="D6" s="44" t="s">
        <v>88</v>
      </c>
      <c r="E6" s="47" t="s">
        <v>89</v>
      </c>
      <c r="F6" s="48">
        <f>+F15-F7-F9-F11-F13</f>
        <v>18014336</v>
      </c>
      <c r="G6" s="48">
        <f t="shared" ref="G6:J6" si="1">+G15-G7-G9-G11-G13</f>
        <v>25788412.109999999</v>
      </c>
      <c r="H6" s="48">
        <f t="shared" si="1"/>
        <v>18485457.240000002</v>
      </c>
      <c r="I6" s="48">
        <f t="shared" si="1"/>
        <v>18485457.240000002</v>
      </c>
      <c r="J6" s="48">
        <f t="shared" si="1"/>
        <v>18485457.240000002</v>
      </c>
      <c r="K6" s="46" t="s">
        <v>90</v>
      </c>
      <c r="L6" s="46" t="s">
        <v>94</v>
      </c>
      <c r="M6" s="46" t="s">
        <v>93</v>
      </c>
      <c r="N6" s="46" t="s">
        <v>95</v>
      </c>
      <c r="O6" s="46" t="s">
        <v>143</v>
      </c>
      <c r="P6" s="49" t="s">
        <v>96</v>
      </c>
      <c r="Q6" s="50" t="s">
        <v>97</v>
      </c>
      <c r="R6" s="51">
        <v>0.93</v>
      </c>
      <c r="S6" s="51">
        <v>0.93</v>
      </c>
      <c r="T6" s="52">
        <f>+U6/V6</f>
        <v>0.92650436380339918</v>
      </c>
      <c r="U6" s="47">
        <v>18153</v>
      </c>
      <c r="V6" s="47">
        <v>19593</v>
      </c>
      <c r="W6" s="46" t="s">
        <v>98</v>
      </c>
    </row>
    <row r="7" spans="1:23" ht="33.75" x14ac:dyDescent="0.2">
      <c r="A7" s="44" t="s">
        <v>99</v>
      </c>
      <c r="B7" s="45" t="s">
        <v>100</v>
      </c>
      <c r="C7" s="46" t="s">
        <v>134</v>
      </c>
      <c r="D7" s="44" t="s">
        <v>88</v>
      </c>
      <c r="E7" s="47" t="s">
        <v>89</v>
      </c>
      <c r="F7" s="48">
        <f>+F8</f>
        <v>5304948</v>
      </c>
      <c r="G7" s="48">
        <f t="shared" ref="G7:J7" si="2">+G8</f>
        <v>9860394.2400000002</v>
      </c>
      <c r="H7" s="48">
        <f t="shared" si="2"/>
        <v>9860394.2400000002</v>
      </c>
      <c r="I7" s="48">
        <f t="shared" si="2"/>
        <v>9257406.8000000007</v>
      </c>
      <c r="J7" s="48">
        <f t="shared" si="2"/>
        <v>9257406.8000000007</v>
      </c>
      <c r="K7" s="46" t="s">
        <v>90</v>
      </c>
      <c r="L7" s="46" t="s">
        <v>101</v>
      </c>
      <c r="M7" s="46" t="s">
        <v>134</v>
      </c>
      <c r="N7" s="46" t="s">
        <v>102</v>
      </c>
      <c r="O7" s="46" t="s">
        <v>101</v>
      </c>
      <c r="P7" s="50" t="s">
        <v>103</v>
      </c>
      <c r="Q7" s="50" t="s">
        <v>104</v>
      </c>
      <c r="R7" s="47">
        <v>3629</v>
      </c>
      <c r="S7" s="47">
        <v>3629</v>
      </c>
      <c r="T7" s="47">
        <f>+U7</f>
        <v>4129</v>
      </c>
      <c r="U7" s="47">
        <v>4129</v>
      </c>
      <c r="V7" s="47">
        <v>0</v>
      </c>
      <c r="W7" s="46" t="s">
        <v>105</v>
      </c>
    </row>
    <row r="8" spans="1:23" ht="22.5" x14ac:dyDescent="0.2">
      <c r="A8" s="44" t="s">
        <v>99</v>
      </c>
      <c r="B8" s="45" t="s">
        <v>100</v>
      </c>
      <c r="C8" s="46" t="s">
        <v>135</v>
      </c>
      <c r="D8" s="44" t="s">
        <v>88</v>
      </c>
      <c r="E8" s="47" t="s">
        <v>89</v>
      </c>
      <c r="F8" s="48">
        <f>5304947+1</f>
        <v>5304948</v>
      </c>
      <c r="G8" s="48">
        <f>9728126.83+132267.41</f>
        <v>9860394.2400000002</v>
      </c>
      <c r="H8" s="48">
        <f>9728126.83+132267.41</f>
        <v>9860394.2400000002</v>
      </c>
      <c r="I8" s="48">
        <f>9125139.39+132267.41</f>
        <v>9257406.8000000007</v>
      </c>
      <c r="J8" s="48">
        <f>+I8</f>
        <v>9257406.8000000007</v>
      </c>
      <c r="K8" s="46" t="s">
        <v>90</v>
      </c>
      <c r="L8" s="46" t="s">
        <v>106</v>
      </c>
      <c r="M8" s="46" t="s">
        <v>135</v>
      </c>
      <c r="N8" s="46" t="s">
        <v>107</v>
      </c>
      <c r="O8" s="46" t="s">
        <v>106</v>
      </c>
      <c r="P8" s="50" t="s">
        <v>103</v>
      </c>
      <c r="Q8" s="50" t="s">
        <v>108</v>
      </c>
      <c r="R8" s="47">
        <v>10</v>
      </c>
      <c r="S8" s="47">
        <v>10</v>
      </c>
      <c r="T8" s="47">
        <f>+U8</f>
        <v>5</v>
      </c>
      <c r="U8" s="47">
        <v>5</v>
      </c>
      <c r="V8" s="47">
        <v>0</v>
      </c>
      <c r="W8" s="46" t="s">
        <v>109</v>
      </c>
    </row>
    <row r="9" spans="1:23" ht="33.75" x14ac:dyDescent="0.2">
      <c r="A9" s="44" t="s">
        <v>99</v>
      </c>
      <c r="B9" s="45" t="s">
        <v>110</v>
      </c>
      <c r="C9" s="46" t="s">
        <v>136</v>
      </c>
      <c r="D9" s="44" t="s">
        <v>88</v>
      </c>
      <c r="E9" s="47" t="s">
        <v>89</v>
      </c>
      <c r="F9" s="48">
        <f>+F10</f>
        <v>13159251</v>
      </c>
      <c r="G9" s="48">
        <f t="shared" ref="G9:J9" si="3">+G10</f>
        <v>15075532.439999999</v>
      </c>
      <c r="H9" s="48">
        <f t="shared" si="3"/>
        <v>13385511.359999999</v>
      </c>
      <c r="I9" s="48">
        <f t="shared" si="3"/>
        <v>13385511.359999999</v>
      </c>
      <c r="J9" s="48">
        <f t="shared" si="3"/>
        <v>13385511.359999999</v>
      </c>
      <c r="K9" s="46" t="s">
        <v>90</v>
      </c>
      <c r="L9" s="46" t="s">
        <v>111</v>
      </c>
      <c r="M9" s="46" t="s">
        <v>136</v>
      </c>
      <c r="N9" s="46" t="s">
        <v>112</v>
      </c>
      <c r="O9" s="46" t="s">
        <v>111</v>
      </c>
      <c r="P9" s="49" t="s">
        <v>96</v>
      </c>
      <c r="Q9" s="50" t="s">
        <v>145</v>
      </c>
      <c r="R9" s="51">
        <v>0.85</v>
      </c>
      <c r="S9" s="51">
        <v>0.85</v>
      </c>
      <c r="T9" s="52">
        <f>+U9/V9</f>
        <v>0.81601562568612673</v>
      </c>
      <c r="U9" s="47">
        <v>4645732</v>
      </c>
      <c r="V9" s="47">
        <v>5693190</v>
      </c>
      <c r="W9" s="46" t="s">
        <v>113</v>
      </c>
    </row>
    <row r="10" spans="1:23" ht="33.75" x14ac:dyDescent="0.2">
      <c r="A10" s="44" t="s">
        <v>99</v>
      </c>
      <c r="B10" s="45" t="s">
        <v>110</v>
      </c>
      <c r="C10" s="46" t="s">
        <v>137</v>
      </c>
      <c r="D10" s="44" t="s">
        <v>88</v>
      </c>
      <c r="E10" s="47" t="s">
        <v>89</v>
      </c>
      <c r="F10" s="48">
        <f>3011561+10147690</f>
        <v>13159251</v>
      </c>
      <c r="G10" s="48">
        <f>3533925.76+11541606.68</f>
        <v>15075532.439999999</v>
      </c>
      <c r="H10" s="48">
        <f>2722491.84+10663019.52</f>
        <v>13385511.359999999</v>
      </c>
      <c r="I10" s="48">
        <f>+H10</f>
        <v>13385511.359999999</v>
      </c>
      <c r="J10" s="48">
        <f>+I10</f>
        <v>13385511.359999999</v>
      </c>
      <c r="K10" s="46" t="s">
        <v>90</v>
      </c>
      <c r="L10" s="46" t="s">
        <v>114</v>
      </c>
      <c r="M10" s="46" t="s">
        <v>137</v>
      </c>
      <c r="N10" s="46" t="s">
        <v>115</v>
      </c>
      <c r="O10" s="46" t="s">
        <v>114</v>
      </c>
      <c r="P10" s="49" t="s">
        <v>92</v>
      </c>
      <c r="Q10" s="50" t="s">
        <v>116</v>
      </c>
      <c r="R10" s="51">
        <v>0.01</v>
      </c>
      <c r="S10" s="51">
        <v>0.01</v>
      </c>
      <c r="T10" s="52">
        <f>(+U10/V10)-1</f>
        <v>0.11039220996771548</v>
      </c>
      <c r="U10" s="47">
        <v>4784559</v>
      </c>
      <c r="V10" s="47">
        <v>4308891</v>
      </c>
      <c r="W10" s="46" t="s">
        <v>117</v>
      </c>
    </row>
    <row r="11" spans="1:23" ht="33.75" x14ac:dyDescent="0.2">
      <c r="A11" s="44" t="s">
        <v>99</v>
      </c>
      <c r="B11" s="45" t="s">
        <v>118</v>
      </c>
      <c r="C11" s="46" t="s">
        <v>138</v>
      </c>
      <c r="D11" s="44" t="s">
        <v>88</v>
      </c>
      <c r="E11" s="47" t="s">
        <v>89</v>
      </c>
      <c r="F11" s="48">
        <f>+F12</f>
        <v>1958362</v>
      </c>
      <c r="G11" s="48">
        <f t="shared" ref="G11:J11" si="4">+G12</f>
        <v>2156734.71</v>
      </c>
      <c r="H11" s="48">
        <f t="shared" si="4"/>
        <v>1776216.56</v>
      </c>
      <c r="I11" s="48">
        <f t="shared" si="4"/>
        <v>1776216.56</v>
      </c>
      <c r="J11" s="48">
        <f t="shared" si="4"/>
        <v>1776216.56</v>
      </c>
      <c r="K11" s="46" t="s">
        <v>90</v>
      </c>
      <c r="L11" s="46" t="s">
        <v>119</v>
      </c>
      <c r="M11" s="46" t="s">
        <v>138</v>
      </c>
      <c r="N11" s="46" t="s">
        <v>120</v>
      </c>
      <c r="O11" s="46" t="s">
        <v>119</v>
      </c>
      <c r="P11" s="49" t="s">
        <v>96</v>
      </c>
      <c r="Q11" s="50" t="s">
        <v>121</v>
      </c>
      <c r="R11" s="51">
        <v>0.67500000000000004</v>
      </c>
      <c r="S11" s="51">
        <v>0.68</v>
      </c>
      <c r="T11" s="52">
        <f>+U11/V11</f>
        <v>0.66059433314203797</v>
      </c>
      <c r="U11" s="47">
        <v>2519493</v>
      </c>
      <c r="V11" s="47">
        <v>3813979.13</v>
      </c>
      <c r="W11" s="46" t="s">
        <v>113</v>
      </c>
    </row>
    <row r="12" spans="1:23" ht="33.75" x14ac:dyDescent="0.2">
      <c r="A12" s="44" t="s">
        <v>99</v>
      </c>
      <c r="B12" s="45" t="s">
        <v>118</v>
      </c>
      <c r="C12" s="46" t="s">
        <v>139</v>
      </c>
      <c r="D12" s="44" t="s">
        <v>88</v>
      </c>
      <c r="E12" s="47" t="s">
        <v>89</v>
      </c>
      <c r="F12" s="48">
        <v>1958362</v>
      </c>
      <c r="G12" s="48">
        <v>2156734.71</v>
      </c>
      <c r="H12" s="48">
        <v>1776216.56</v>
      </c>
      <c r="I12" s="48">
        <f>+H12</f>
        <v>1776216.56</v>
      </c>
      <c r="J12" s="48">
        <f>+I12</f>
        <v>1776216.56</v>
      </c>
      <c r="K12" s="46" t="s">
        <v>90</v>
      </c>
      <c r="L12" s="46" t="s">
        <v>122</v>
      </c>
      <c r="M12" s="46" t="s">
        <v>139</v>
      </c>
      <c r="N12" s="46" t="s">
        <v>123</v>
      </c>
      <c r="O12" s="46" t="s">
        <v>122</v>
      </c>
      <c r="P12" s="50" t="s">
        <v>103</v>
      </c>
      <c r="Q12" s="50" t="s">
        <v>124</v>
      </c>
      <c r="R12" s="47">
        <v>15000</v>
      </c>
      <c r="S12" s="47">
        <v>15000</v>
      </c>
      <c r="T12" s="47">
        <f>+U12</f>
        <v>11930</v>
      </c>
      <c r="U12" s="47">
        <v>11930</v>
      </c>
      <c r="V12" s="47">
        <v>0</v>
      </c>
      <c r="W12" s="46" t="s">
        <v>113</v>
      </c>
    </row>
    <row r="13" spans="1:23" ht="22.5" x14ac:dyDescent="0.2">
      <c r="A13" s="44" t="s">
        <v>99</v>
      </c>
      <c r="B13" s="45" t="s">
        <v>125</v>
      </c>
      <c r="C13" s="46" t="s">
        <v>140</v>
      </c>
      <c r="D13" s="44" t="s">
        <v>88</v>
      </c>
      <c r="E13" s="47" t="s">
        <v>89</v>
      </c>
      <c r="F13" s="48">
        <f>+F14</f>
        <v>10119755</v>
      </c>
      <c r="G13" s="48">
        <f t="shared" ref="G13:J13" si="5">+G14</f>
        <v>10521771</v>
      </c>
      <c r="H13" s="48">
        <f t="shared" si="5"/>
        <v>9232867.0299999993</v>
      </c>
      <c r="I13" s="48">
        <f t="shared" si="5"/>
        <v>9232867.0299999993</v>
      </c>
      <c r="J13" s="48">
        <f t="shared" si="5"/>
        <v>9232867.0299999993</v>
      </c>
      <c r="K13" s="46" t="s">
        <v>90</v>
      </c>
      <c r="L13" s="46" t="s">
        <v>126</v>
      </c>
      <c r="M13" s="46" t="s">
        <v>140</v>
      </c>
      <c r="N13" s="46" t="s">
        <v>127</v>
      </c>
      <c r="O13" s="46" t="s">
        <v>126</v>
      </c>
      <c r="P13" s="50" t="s">
        <v>128</v>
      </c>
      <c r="Q13" s="50" t="s">
        <v>129</v>
      </c>
      <c r="R13" s="47">
        <v>4</v>
      </c>
      <c r="S13" s="47">
        <v>4</v>
      </c>
      <c r="T13" s="63">
        <f>+U13/V13</f>
        <v>3.6923076923076925</v>
      </c>
      <c r="U13" s="47">
        <v>384</v>
      </c>
      <c r="V13" s="47">
        <v>104</v>
      </c>
      <c r="W13" s="46" t="s">
        <v>148</v>
      </c>
    </row>
    <row r="14" spans="1:23" ht="25.5" x14ac:dyDescent="0.2">
      <c r="A14" s="53" t="s">
        <v>99</v>
      </c>
      <c r="B14" s="54" t="s">
        <v>125</v>
      </c>
      <c r="C14" s="55" t="s">
        <v>141</v>
      </c>
      <c r="D14" s="53" t="s">
        <v>88</v>
      </c>
      <c r="E14" s="56" t="s">
        <v>89</v>
      </c>
      <c r="F14" s="57">
        <f>8809120+1310635</f>
        <v>10119755</v>
      </c>
      <c r="G14" s="57">
        <f>9211136+1310635</f>
        <v>10521771</v>
      </c>
      <c r="H14" s="57">
        <f>8128600.63+1104266.4</f>
        <v>9232867.0299999993</v>
      </c>
      <c r="I14" s="57">
        <f>+H14</f>
        <v>9232867.0299999993</v>
      </c>
      <c r="J14" s="57">
        <f>+I14</f>
        <v>9232867.0299999993</v>
      </c>
      <c r="K14" s="55" t="s">
        <v>90</v>
      </c>
      <c r="L14" s="55" t="s">
        <v>130</v>
      </c>
      <c r="M14" s="55" t="s">
        <v>141</v>
      </c>
      <c r="N14" s="55" t="s">
        <v>131</v>
      </c>
      <c r="O14" s="55" t="s">
        <v>130</v>
      </c>
      <c r="P14" s="58" t="s">
        <v>92</v>
      </c>
      <c r="Q14" s="59" t="s">
        <v>146</v>
      </c>
      <c r="R14" s="60">
        <v>0.06</v>
      </c>
      <c r="S14" s="60">
        <v>0.06</v>
      </c>
      <c r="T14" s="61">
        <f>(+U14/V14)-1</f>
        <v>0.18784816836222484</v>
      </c>
      <c r="U14" s="56">
        <v>6561448.8499999996</v>
      </c>
      <c r="V14" s="56">
        <v>5523811.0599999996</v>
      </c>
      <c r="W14" s="55" t="s">
        <v>132</v>
      </c>
    </row>
    <row r="15" spans="1:23" x14ac:dyDescent="0.2">
      <c r="A15" s="17"/>
      <c r="B15" s="18"/>
      <c r="C15" s="19"/>
      <c r="D15" s="19"/>
      <c r="E15" s="18"/>
      <c r="F15" s="62">
        <v>48556652</v>
      </c>
      <c r="G15" s="62">
        <v>63402844.5</v>
      </c>
      <c r="H15" s="62">
        <v>52740446.43</v>
      </c>
      <c r="I15" s="62">
        <v>52137458.990000002</v>
      </c>
      <c r="J15" s="62">
        <f>+I15</f>
        <v>52137458.990000002</v>
      </c>
      <c r="K15" s="3"/>
      <c r="L15" s="3"/>
      <c r="M15" s="3"/>
      <c r="N15" s="3"/>
      <c r="O15" s="3"/>
      <c r="P15" s="16"/>
      <c r="Q15" s="16"/>
    </row>
    <row r="16" spans="1:23" x14ac:dyDescent="0.2">
      <c r="A16" s="17"/>
      <c r="B16" s="18"/>
      <c r="C16" s="19"/>
      <c r="D16" s="19"/>
      <c r="E16" s="18"/>
      <c r="F16" s="18"/>
      <c r="G16" s="18"/>
      <c r="H16" s="18"/>
      <c r="I16" s="18"/>
      <c r="J16" s="18"/>
      <c r="K16" s="3"/>
      <c r="L16" s="3"/>
      <c r="M16" s="3"/>
      <c r="N16" s="3"/>
      <c r="O16" s="3"/>
      <c r="P16" s="16"/>
      <c r="Q16" s="16"/>
    </row>
    <row r="17" spans="1:17" x14ac:dyDescent="0.2">
      <c r="A17" s="17"/>
      <c r="B17" s="18"/>
      <c r="C17" s="19"/>
      <c r="D17" s="19"/>
      <c r="E17" s="18"/>
      <c r="F17" s="18"/>
      <c r="G17" s="18"/>
      <c r="H17" s="18"/>
      <c r="I17" s="18"/>
      <c r="J17" s="18"/>
      <c r="K17" s="3"/>
      <c r="L17" s="3"/>
      <c r="M17" s="3"/>
      <c r="N17" s="3"/>
      <c r="O17" s="3"/>
      <c r="P17" s="16"/>
      <c r="Q17" s="16"/>
    </row>
    <row r="18" spans="1:17" x14ac:dyDescent="0.2">
      <c r="A18" s="17"/>
      <c r="B18" s="18"/>
      <c r="C18" s="19"/>
      <c r="D18" s="19"/>
      <c r="E18" s="18"/>
      <c r="F18" s="18"/>
      <c r="G18" s="18"/>
      <c r="H18" s="18"/>
      <c r="I18" s="18"/>
      <c r="J18" s="18"/>
      <c r="K18" s="3"/>
      <c r="L18" s="3"/>
      <c r="M18" s="3"/>
      <c r="N18" s="3"/>
      <c r="O18" s="3"/>
      <c r="P18" s="16"/>
      <c r="Q18" s="16"/>
    </row>
    <row r="19" spans="1:17" x14ac:dyDescent="0.2">
      <c r="A19" s="17"/>
      <c r="B19" s="18"/>
      <c r="C19" s="19"/>
      <c r="D19" s="19"/>
      <c r="E19" s="18"/>
      <c r="F19" s="18"/>
      <c r="G19" s="18"/>
      <c r="H19" s="18"/>
      <c r="I19" s="18"/>
      <c r="J19" s="18"/>
      <c r="K19" s="3"/>
      <c r="L19" s="3"/>
      <c r="M19" s="3"/>
      <c r="N19" s="3"/>
      <c r="O19" s="3"/>
      <c r="P19" s="16"/>
      <c r="Q19" s="16"/>
    </row>
    <row r="20" spans="1:17" x14ac:dyDescent="0.2">
      <c r="A20" s="17"/>
      <c r="B20" s="18"/>
      <c r="C20" s="19"/>
      <c r="D20" s="19"/>
      <c r="E20" s="18"/>
      <c r="F20" s="18"/>
      <c r="G20" s="18"/>
      <c r="H20" s="18"/>
      <c r="I20" s="18"/>
      <c r="J20" s="18"/>
      <c r="K20" s="3"/>
      <c r="L20" s="3"/>
      <c r="M20" s="3"/>
      <c r="N20" s="3"/>
      <c r="O20" s="3"/>
      <c r="P20" s="16"/>
      <c r="Q20" s="16"/>
    </row>
    <row r="21" spans="1:17" x14ac:dyDescent="0.2">
      <c r="A21" s="17"/>
      <c r="B21" s="18"/>
      <c r="C21" s="19"/>
      <c r="D21" s="19"/>
      <c r="E21" s="18"/>
      <c r="F21" s="18"/>
      <c r="G21" s="18"/>
      <c r="H21" s="18"/>
      <c r="I21" s="18"/>
      <c r="J21" s="18"/>
      <c r="K21" s="3"/>
      <c r="L21" s="3"/>
      <c r="M21" s="3"/>
      <c r="N21" s="3"/>
      <c r="O21" s="3"/>
      <c r="P21" s="16"/>
      <c r="Q21" s="16"/>
    </row>
    <row r="22" spans="1:17" x14ac:dyDescent="0.2">
      <c r="A22" s="17"/>
      <c r="B22" s="18"/>
      <c r="C22" s="19"/>
      <c r="D22" s="19"/>
      <c r="E22" s="18"/>
      <c r="F22" s="18"/>
      <c r="G22" s="18"/>
      <c r="H22" s="18"/>
      <c r="I22" s="18"/>
      <c r="J22" s="18"/>
      <c r="K22" s="3"/>
      <c r="L22" s="3"/>
      <c r="M22" s="3"/>
      <c r="N22" s="3"/>
      <c r="O22" s="3"/>
      <c r="P22" s="16"/>
      <c r="Q22" s="16"/>
    </row>
    <row r="23" spans="1:17" x14ac:dyDescent="0.2">
      <c r="A23" s="17"/>
      <c r="B23" s="18"/>
      <c r="C23" s="19"/>
      <c r="D23" s="19"/>
      <c r="E23" s="18"/>
      <c r="F23" s="18"/>
      <c r="G23" s="18"/>
      <c r="H23" s="18"/>
      <c r="I23" s="18"/>
      <c r="J23" s="18"/>
      <c r="K23" s="3"/>
      <c r="L23" s="3"/>
      <c r="M23" s="3"/>
      <c r="N23" s="3"/>
      <c r="O23" s="3"/>
      <c r="P23" s="16"/>
      <c r="Q23" s="16"/>
    </row>
    <row r="24" spans="1:17" x14ac:dyDescent="0.2">
      <c r="A24" s="17"/>
      <c r="B24" s="18"/>
      <c r="C24" s="19"/>
      <c r="D24" s="19"/>
      <c r="E24" s="18"/>
      <c r="F24" s="18"/>
      <c r="G24" s="18"/>
      <c r="H24" s="18"/>
      <c r="I24" s="18"/>
      <c r="J24" s="18"/>
      <c r="K24" s="18"/>
      <c r="L24" s="18"/>
    </row>
    <row r="25" spans="1:17" x14ac:dyDescent="0.2">
      <c r="A25" s="17"/>
      <c r="B25" s="18"/>
      <c r="C25" s="19"/>
      <c r="D25" s="19"/>
      <c r="E25" s="18"/>
      <c r="F25" s="18"/>
      <c r="G25" s="18"/>
      <c r="H25" s="18"/>
      <c r="I25" s="18"/>
      <c r="J25" s="18"/>
      <c r="K25" s="18"/>
      <c r="L25" s="18"/>
    </row>
    <row r="26" spans="1:17" x14ac:dyDescent="0.2">
      <c r="A26" s="17"/>
      <c r="B26" s="18"/>
      <c r="C26" s="19"/>
      <c r="D26" s="19"/>
      <c r="E26" s="18"/>
      <c r="F26" s="18"/>
      <c r="G26" s="18"/>
      <c r="H26" s="18"/>
      <c r="I26" s="18"/>
      <c r="J26" s="18"/>
      <c r="K26" s="18"/>
      <c r="L26" s="18"/>
    </row>
    <row r="27" spans="1:17" x14ac:dyDescent="0.2">
      <c r="A27" s="17"/>
      <c r="B27" s="18"/>
      <c r="C27" s="19"/>
      <c r="D27" s="19"/>
      <c r="E27" s="18"/>
      <c r="F27" s="18"/>
      <c r="G27" s="18"/>
      <c r="H27" s="18"/>
      <c r="I27" s="18"/>
      <c r="J27" s="18"/>
      <c r="K27" s="18"/>
      <c r="L27" s="18"/>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printOptions horizontalCentered="1"/>
  <pageMargins left="0.51181102362204722" right="0.70866141732283472" top="0.74803149606299213" bottom="0.74803149606299213" header="0.31496062992125984" footer="0.31496062992125984"/>
  <pageSetup paperSize="5" scale="4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Server</cp:lastModifiedBy>
  <cp:lastPrinted>2022-01-12T21:43:12Z</cp:lastPrinted>
  <dcterms:created xsi:type="dcterms:W3CDTF">2014-10-22T05:35:08Z</dcterms:created>
  <dcterms:modified xsi:type="dcterms:W3CDTF">2022-01-12T21:43:14Z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