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0730" windowHeight="11250" tabRatio="91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/>
</workbook>
</file>

<file path=xl/calcChain.xml><?xml version="1.0" encoding="utf-8"?>
<calcChain xmlns="http://schemas.openxmlformats.org/spreadsheetml/2006/main">
  <c r="E70" i="5" l="1"/>
  <c r="G67" i="5"/>
  <c r="F67" i="5"/>
  <c r="E67" i="5"/>
  <c r="G68" i="5"/>
  <c r="F81" i="1" l="1"/>
  <c r="E81" i="1"/>
  <c r="F79" i="1"/>
  <c r="E79" i="1"/>
  <c r="F75" i="1"/>
  <c r="E75" i="1"/>
  <c r="F68" i="1"/>
  <c r="E68" i="1"/>
  <c r="F63" i="1"/>
  <c r="E63" i="1"/>
  <c r="F59" i="1"/>
  <c r="E59" i="1"/>
  <c r="F57" i="1"/>
  <c r="E57" i="1"/>
  <c r="F47" i="1"/>
  <c r="E47" i="1"/>
  <c r="F42" i="1"/>
  <c r="E42" i="1"/>
  <c r="F38" i="1"/>
  <c r="E38" i="1"/>
  <c r="F31" i="1"/>
  <c r="E31" i="1"/>
  <c r="F27" i="1"/>
  <c r="E27" i="1"/>
  <c r="F23" i="1"/>
  <c r="E23" i="1"/>
  <c r="F19" i="1"/>
  <c r="E19" i="1"/>
  <c r="F9" i="1"/>
  <c r="E9" i="1"/>
  <c r="C62" i="1"/>
  <c r="B62" i="1"/>
  <c r="C60" i="1"/>
  <c r="B60" i="1"/>
  <c r="C47" i="1"/>
  <c r="B47" i="1"/>
  <c r="C41" i="1"/>
  <c r="B41" i="1"/>
  <c r="C38" i="1"/>
  <c r="B38" i="1"/>
  <c r="C31" i="1"/>
  <c r="B31" i="1"/>
  <c r="C25" i="1"/>
  <c r="B25" i="1"/>
  <c r="C17" i="1"/>
  <c r="B17" i="1"/>
  <c r="C9" i="1"/>
  <c r="B9" i="1"/>
  <c r="B8" i="10" l="1"/>
  <c r="P2" i="28" s="1"/>
  <c r="C6" i="23"/>
  <c r="C7" i="23" s="1"/>
  <c r="H25" i="23"/>
  <c r="G25" i="23"/>
  <c r="E5" i="13" s="1"/>
  <c r="F25" i="23"/>
  <c r="D5" i="13" s="1"/>
  <c r="E25" i="23"/>
  <c r="D25" i="23"/>
  <c r="G30" i="9"/>
  <c r="U22" i="27" s="1"/>
  <c r="G31" i="9"/>
  <c r="G29" i="9"/>
  <c r="G26" i="9"/>
  <c r="G27" i="9"/>
  <c r="G25" i="9"/>
  <c r="G23" i="9"/>
  <c r="G22" i="9"/>
  <c r="G19" i="9"/>
  <c r="G18" i="9"/>
  <c r="G17" i="9"/>
  <c r="G14" i="9"/>
  <c r="G12" i="9" s="1"/>
  <c r="G15" i="9"/>
  <c r="U8" i="27" s="1"/>
  <c r="G13" i="9"/>
  <c r="G11" i="9"/>
  <c r="G10" i="9"/>
  <c r="U3" i="27" s="1"/>
  <c r="G73" i="8"/>
  <c r="U65" i="26" s="1"/>
  <c r="G74" i="8"/>
  <c r="G75" i="8"/>
  <c r="G72" i="8"/>
  <c r="U64" i="26" s="1"/>
  <c r="G71" i="8"/>
  <c r="U63" i="26" s="1"/>
  <c r="G63" i="8"/>
  <c r="G64" i="8"/>
  <c r="G65" i="8"/>
  <c r="G61" i="8" s="1"/>
  <c r="U53" i="26" s="1"/>
  <c r="G66" i="8"/>
  <c r="G67" i="8"/>
  <c r="G68" i="8"/>
  <c r="G69" i="8"/>
  <c r="G70" i="8"/>
  <c r="G62" i="8"/>
  <c r="G55" i="8"/>
  <c r="G56" i="8"/>
  <c r="U48" i="26" s="1"/>
  <c r="G57" i="8"/>
  <c r="U49" i="26" s="1"/>
  <c r="G58" i="8"/>
  <c r="G59" i="8"/>
  <c r="G60" i="8"/>
  <c r="U52" i="26" s="1"/>
  <c r="G54" i="8"/>
  <c r="G53" i="8" s="1"/>
  <c r="U45" i="26" s="1"/>
  <c r="G46" i="8"/>
  <c r="G47" i="8"/>
  <c r="G48" i="8"/>
  <c r="U40" i="26" s="1"/>
  <c r="G49" i="8"/>
  <c r="U41" i="26" s="1"/>
  <c r="G50" i="8"/>
  <c r="G51" i="8"/>
  <c r="G52" i="8"/>
  <c r="U44" i="26" s="1"/>
  <c r="G45" i="8"/>
  <c r="G44" i="8" s="1"/>
  <c r="G39" i="8"/>
  <c r="G40" i="8"/>
  <c r="G41" i="8"/>
  <c r="G38" i="8"/>
  <c r="G37" i="8" s="1"/>
  <c r="U30" i="26" s="1"/>
  <c r="G11" i="8"/>
  <c r="G12" i="8"/>
  <c r="G13" i="8"/>
  <c r="U6" i="26" s="1"/>
  <c r="G14" i="8"/>
  <c r="U7" i="26" s="1"/>
  <c r="G15" i="8"/>
  <c r="G16" i="8"/>
  <c r="U9" i="26" s="1"/>
  <c r="G17" i="8"/>
  <c r="G18" i="8"/>
  <c r="U11" i="26" s="1"/>
  <c r="G20" i="8"/>
  <c r="G19" i="8" s="1"/>
  <c r="G21" i="8"/>
  <c r="G22" i="8"/>
  <c r="G23" i="8"/>
  <c r="G24" i="8"/>
  <c r="G25" i="8"/>
  <c r="G26" i="8"/>
  <c r="G28" i="8"/>
  <c r="G27" i="8" s="1"/>
  <c r="U20" i="26" s="1"/>
  <c r="G29" i="8"/>
  <c r="G30" i="8"/>
  <c r="G31" i="8"/>
  <c r="G32" i="8"/>
  <c r="U25" i="26" s="1"/>
  <c r="G33" i="8"/>
  <c r="G34" i="8"/>
  <c r="G35" i="8"/>
  <c r="G36" i="8"/>
  <c r="U29" i="26" s="1"/>
  <c r="G21" i="7"/>
  <c r="G22" i="7"/>
  <c r="G23" i="7"/>
  <c r="G24" i="7"/>
  <c r="G25" i="7"/>
  <c r="G26" i="7"/>
  <c r="G27" i="7"/>
  <c r="G20" i="7"/>
  <c r="G19" i="7" s="1"/>
  <c r="U3" i="25" s="1"/>
  <c r="G11" i="7"/>
  <c r="G12" i="7"/>
  <c r="G13" i="7"/>
  <c r="G14" i="7"/>
  <c r="G15" i="7"/>
  <c r="G16" i="7"/>
  <c r="G17" i="7"/>
  <c r="G10" i="7"/>
  <c r="G152" i="6"/>
  <c r="U144" i="24" s="1"/>
  <c r="G153" i="6"/>
  <c r="U145" i="24" s="1"/>
  <c r="G154" i="6"/>
  <c r="U146" i="24" s="1"/>
  <c r="G155" i="6"/>
  <c r="G156" i="6"/>
  <c r="U148" i="24" s="1"/>
  <c r="G157" i="6"/>
  <c r="U149" i="24" s="1"/>
  <c r="G151" i="6"/>
  <c r="G150" i="6" s="1"/>
  <c r="U142" i="24" s="1"/>
  <c r="G148" i="6"/>
  <c r="G149" i="6"/>
  <c r="G147" i="6"/>
  <c r="G146" i="6" s="1"/>
  <c r="U138" i="24" s="1"/>
  <c r="G139" i="6"/>
  <c r="G140" i="6"/>
  <c r="G141" i="6"/>
  <c r="G142" i="6"/>
  <c r="G143" i="6"/>
  <c r="G144" i="6"/>
  <c r="G145" i="6"/>
  <c r="G138" i="6"/>
  <c r="G137" i="6" s="1"/>
  <c r="U129" i="24" s="1"/>
  <c r="G135" i="6"/>
  <c r="G136" i="6"/>
  <c r="G134" i="6"/>
  <c r="G133" i="6" s="1"/>
  <c r="U125" i="24" s="1"/>
  <c r="G125" i="6"/>
  <c r="U117" i="24" s="1"/>
  <c r="G126" i="6"/>
  <c r="U118" i="24" s="1"/>
  <c r="G127" i="6"/>
  <c r="G128" i="6"/>
  <c r="U120" i="24" s="1"/>
  <c r="G129" i="6"/>
  <c r="U121" i="24" s="1"/>
  <c r="G130" i="6"/>
  <c r="U122" i="24" s="1"/>
  <c r="G131" i="6"/>
  <c r="G132" i="6"/>
  <c r="U124" i="24" s="1"/>
  <c r="G124" i="6"/>
  <c r="U116" i="24" s="1"/>
  <c r="G115" i="6"/>
  <c r="G116" i="6"/>
  <c r="G117" i="6"/>
  <c r="G118" i="6"/>
  <c r="G119" i="6"/>
  <c r="G120" i="6"/>
  <c r="G121" i="6"/>
  <c r="G122" i="6"/>
  <c r="G114" i="6"/>
  <c r="G113" i="6" s="1"/>
  <c r="U105" i="24" s="1"/>
  <c r="G105" i="6"/>
  <c r="G106" i="6"/>
  <c r="G107" i="6"/>
  <c r="G103" i="6" s="1"/>
  <c r="U95" i="24" s="1"/>
  <c r="G108" i="6"/>
  <c r="U100" i="24" s="1"/>
  <c r="G109" i="6"/>
  <c r="G110" i="6"/>
  <c r="G111" i="6"/>
  <c r="G112" i="6"/>
  <c r="U104" i="24" s="1"/>
  <c r="G104" i="6"/>
  <c r="G95" i="6"/>
  <c r="G96" i="6"/>
  <c r="U88" i="24" s="1"/>
  <c r="G97" i="6"/>
  <c r="U89" i="24" s="1"/>
  <c r="G98" i="6"/>
  <c r="G99" i="6"/>
  <c r="G100" i="6"/>
  <c r="U92" i="24" s="1"/>
  <c r="G101" i="6"/>
  <c r="U93" i="24" s="1"/>
  <c r="G102" i="6"/>
  <c r="G94" i="6"/>
  <c r="G93" i="6" s="1"/>
  <c r="G87" i="6"/>
  <c r="G88" i="6"/>
  <c r="U80" i="24" s="1"/>
  <c r="G89" i="6"/>
  <c r="G90" i="6"/>
  <c r="G91" i="6"/>
  <c r="G92" i="6"/>
  <c r="U84" i="24" s="1"/>
  <c r="G86" i="6"/>
  <c r="G77" i="6"/>
  <c r="U70" i="24" s="1"/>
  <c r="G78" i="6"/>
  <c r="G79" i="6"/>
  <c r="G80" i="6"/>
  <c r="U73" i="24" s="1"/>
  <c r="G81" i="6"/>
  <c r="U74" i="24" s="1"/>
  <c r="G82" i="6"/>
  <c r="G76" i="6"/>
  <c r="G73" i="6"/>
  <c r="G74" i="6"/>
  <c r="G71" i="6" s="1"/>
  <c r="U64" i="24" s="1"/>
  <c r="G72" i="6"/>
  <c r="G64" i="6"/>
  <c r="G65" i="6"/>
  <c r="G62" i="6" s="1"/>
  <c r="U55" i="24" s="1"/>
  <c r="G66" i="6"/>
  <c r="G67" i="6"/>
  <c r="G68" i="6"/>
  <c r="G69" i="6"/>
  <c r="G70" i="6"/>
  <c r="G63" i="6"/>
  <c r="G60" i="6"/>
  <c r="G61" i="6"/>
  <c r="G59" i="6"/>
  <c r="U52" i="24" s="1"/>
  <c r="G50" i="6"/>
  <c r="G51" i="6"/>
  <c r="G52" i="6"/>
  <c r="G48" i="6" s="1"/>
  <c r="U41" i="24" s="1"/>
  <c r="G53" i="6"/>
  <c r="U46" i="24" s="1"/>
  <c r="G54" i="6"/>
  <c r="G55" i="6"/>
  <c r="G56" i="6"/>
  <c r="U49" i="24" s="1"/>
  <c r="G57" i="6"/>
  <c r="U50" i="24" s="1"/>
  <c r="G49" i="6"/>
  <c r="G40" i="6"/>
  <c r="G41" i="6"/>
  <c r="G42" i="6"/>
  <c r="G43" i="6"/>
  <c r="G44" i="6"/>
  <c r="G45" i="6"/>
  <c r="G46" i="6"/>
  <c r="G47" i="6"/>
  <c r="G39" i="6"/>
  <c r="G30" i="6"/>
  <c r="G31" i="6"/>
  <c r="U24" i="24" s="1"/>
  <c r="G32" i="6"/>
  <c r="G33" i="6"/>
  <c r="G34" i="6"/>
  <c r="G35" i="6"/>
  <c r="U28" i="24" s="1"/>
  <c r="G36" i="6"/>
  <c r="G37" i="6"/>
  <c r="G29" i="6"/>
  <c r="G20" i="6"/>
  <c r="U13" i="24" s="1"/>
  <c r="G21" i="6"/>
  <c r="G22" i="6"/>
  <c r="G23" i="6"/>
  <c r="U16" i="24" s="1"/>
  <c r="G24" i="6"/>
  <c r="U17" i="24" s="1"/>
  <c r="G25" i="6"/>
  <c r="G26" i="6"/>
  <c r="G27" i="6"/>
  <c r="U20" i="24" s="1"/>
  <c r="G19" i="6"/>
  <c r="U12" i="24" s="1"/>
  <c r="G11" i="6"/>
  <c r="G10" i="6" s="1"/>
  <c r="B7" i="13"/>
  <c r="G12" i="6"/>
  <c r="U5" i="24" s="1"/>
  <c r="G13" i="6"/>
  <c r="G14" i="6"/>
  <c r="G15" i="6"/>
  <c r="U8" i="24" s="1"/>
  <c r="G16" i="6"/>
  <c r="U9" i="24" s="1"/>
  <c r="G17" i="6"/>
  <c r="G9" i="5"/>
  <c r="G10" i="5"/>
  <c r="G11" i="5"/>
  <c r="G12" i="5"/>
  <c r="U6" i="20" s="1"/>
  <c r="G13" i="5"/>
  <c r="G14" i="5"/>
  <c r="G15" i="5"/>
  <c r="G17" i="5"/>
  <c r="U11" i="20" s="1"/>
  <c r="G18" i="5"/>
  <c r="G19" i="5"/>
  <c r="G20" i="5"/>
  <c r="G21" i="5"/>
  <c r="U15" i="20" s="1"/>
  <c r="G22" i="5"/>
  <c r="G23" i="5"/>
  <c r="G24" i="5"/>
  <c r="G25" i="5"/>
  <c r="U19" i="20" s="1"/>
  <c r="G26" i="5"/>
  <c r="G27" i="5"/>
  <c r="G29" i="5"/>
  <c r="G30" i="5"/>
  <c r="G28" i="5" s="1"/>
  <c r="U22" i="20" s="1"/>
  <c r="G31" i="5"/>
  <c r="G32" i="5"/>
  <c r="G33" i="5"/>
  <c r="G34" i="5"/>
  <c r="G36" i="5"/>
  <c r="G35" i="5"/>
  <c r="U29" i="20" s="1"/>
  <c r="G38" i="5"/>
  <c r="G37" i="5" s="1"/>
  <c r="U31" i="20" s="1"/>
  <c r="G39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 s="1"/>
  <c r="D18" i="13"/>
  <c r="R12" i="31"/>
  <c r="E18" i="13"/>
  <c r="S12" i="31" s="1"/>
  <c r="F18" i="13"/>
  <c r="T12" i="3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 s="1"/>
  <c r="C7" i="13"/>
  <c r="D7" i="13"/>
  <c r="D29" i="13"/>
  <c r="R22" i="31"/>
  <c r="E7" i="13"/>
  <c r="F7" i="13"/>
  <c r="T2" i="31" s="1"/>
  <c r="F29" i="13"/>
  <c r="T22" i="31" s="1"/>
  <c r="G7" i="13"/>
  <c r="U2" i="31" s="1"/>
  <c r="Q2" i="31"/>
  <c r="R2" i="31"/>
  <c r="S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C31" i="12" s="1"/>
  <c r="Q23" i="30" s="1"/>
  <c r="Q21" i="30"/>
  <c r="D28" i="12"/>
  <c r="R21" i="30" s="1"/>
  <c r="E28" i="12"/>
  <c r="S21" i="30"/>
  <c r="F28" i="12"/>
  <c r="T21" i="30" s="1"/>
  <c r="G28" i="12"/>
  <c r="U21" i="30"/>
  <c r="P22" i="30"/>
  <c r="Q22" i="30"/>
  <c r="R22" i="30"/>
  <c r="S22" i="30"/>
  <c r="T22" i="30"/>
  <c r="U22" i="30"/>
  <c r="B7" i="12"/>
  <c r="B31" i="12" s="1"/>
  <c r="P23" i="30" s="1"/>
  <c r="C7" i="12"/>
  <c r="D7" i="12"/>
  <c r="D31" i="12"/>
  <c r="R23" i="30" s="1"/>
  <c r="E7" i="12"/>
  <c r="E31" i="12" s="1"/>
  <c r="S23" i="30" s="1"/>
  <c r="F7" i="12"/>
  <c r="G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/>
  <c r="Q2" i="30"/>
  <c r="R2" i="30"/>
  <c r="S2" i="30"/>
  <c r="U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 s="1"/>
  <c r="D19" i="11"/>
  <c r="R12" i="29"/>
  <c r="E19" i="11"/>
  <c r="S12" i="29" s="1"/>
  <c r="F19" i="11"/>
  <c r="T12" i="29"/>
  <c r="G19" i="11"/>
  <c r="U12" i="29" s="1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 s="1"/>
  <c r="P22" i="29" s="1"/>
  <c r="C8" i="11"/>
  <c r="Q2" i="29" s="1"/>
  <c r="D8" i="11"/>
  <c r="D30" i="11"/>
  <c r="R22" i="29" s="1"/>
  <c r="E8" i="11"/>
  <c r="F8" i="11"/>
  <c r="F30" i="11" s="1"/>
  <c r="T22" i="29" s="1"/>
  <c r="G8" i="11"/>
  <c r="U2" i="29" s="1"/>
  <c r="R2" i="29"/>
  <c r="S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C8" i="10"/>
  <c r="Q2" i="28"/>
  <c r="D8" i="10"/>
  <c r="R2" i="28" s="1"/>
  <c r="E8" i="10"/>
  <c r="S2" i="28"/>
  <c r="F8" i="10"/>
  <c r="T2" i="28" s="1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 s="1"/>
  <c r="E22" i="10"/>
  <c r="S15" i="28"/>
  <c r="F22" i="10"/>
  <c r="T15" i="28" s="1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C32" i="10" s="1"/>
  <c r="Q23" i="28" s="1"/>
  <c r="D29" i="10"/>
  <c r="R21" i="28"/>
  <c r="E29" i="10"/>
  <c r="S21" i="28" s="1"/>
  <c r="F29" i="10"/>
  <c r="T21" i="28"/>
  <c r="G29" i="10"/>
  <c r="G32" i="10" s="1"/>
  <c r="U23" i="28" s="1"/>
  <c r="Q22" i="28"/>
  <c r="R22" i="28"/>
  <c r="S22" i="28"/>
  <c r="T22" i="28"/>
  <c r="U22" i="28"/>
  <c r="E32" i="10"/>
  <c r="S23" i="28" s="1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Q2" i="27"/>
  <c r="D12" i="9"/>
  <c r="D16" i="9"/>
  <c r="R2" i="27"/>
  <c r="E12" i="9"/>
  <c r="E16" i="9"/>
  <c r="S2" i="27"/>
  <c r="F12" i="9"/>
  <c r="T5" i="27" s="1"/>
  <c r="F16" i="9"/>
  <c r="T9" i="27" s="1"/>
  <c r="T2" i="27"/>
  <c r="G16" i="9"/>
  <c r="Q3" i="27"/>
  <c r="R3" i="27"/>
  <c r="S3" i="27"/>
  <c r="T3" i="27"/>
  <c r="Q4" i="27"/>
  <c r="R4" i="27"/>
  <c r="S4" i="27"/>
  <c r="T4" i="27"/>
  <c r="U4" i="27"/>
  <c r="Q5" i="27"/>
  <c r="R5" i="27"/>
  <c r="S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R9" i="27"/>
  <c r="S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8" i="9"/>
  <c r="Q20" i="27" s="1"/>
  <c r="C21" i="9"/>
  <c r="Q13" i="27" s="1"/>
  <c r="D28" i="9"/>
  <c r="D21" i="9"/>
  <c r="R13" i="27"/>
  <c r="E28" i="9"/>
  <c r="E21" i="9" s="1"/>
  <c r="F28" i="9"/>
  <c r="F21" i="9"/>
  <c r="T13" i="27"/>
  <c r="G24" i="9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R20" i="27"/>
  <c r="T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U23" i="27"/>
  <c r="D33" i="9"/>
  <c r="R24" i="27" s="1"/>
  <c r="F33" i="9"/>
  <c r="T24" i="27" s="1"/>
  <c r="P3" i="27"/>
  <c r="P4" i="27"/>
  <c r="B12" i="9"/>
  <c r="P5" i="27" s="1"/>
  <c r="P6" i="27"/>
  <c r="P7" i="27"/>
  <c r="P8" i="27"/>
  <c r="B16" i="9"/>
  <c r="P9" i="27"/>
  <c r="P10" i="27"/>
  <c r="P11" i="27"/>
  <c r="P12" i="27"/>
  <c r="B28" i="9"/>
  <c r="B21" i="9"/>
  <c r="P13" i="27" s="1"/>
  <c r="P14" i="27"/>
  <c r="P15" i="27"/>
  <c r="P16" i="27"/>
  <c r="P17" i="27"/>
  <c r="P18" i="27"/>
  <c r="P19" i="27"/>
  <c r="P20" i="27"/>
  <c r="P21" i="27"/>
  <c r="P22" i="27"/>
  <c r="P23" i="27"/>
  <c r="P2" i="27"/>
  <c r="A5" i="27"/>
  <c r="A4" i="27"/>
  <c r="A3" i="27"/>
  <c r="A2" i="27"/>
  <c r="C10" i="8"/>
  <c r="C9" i="8" s="1"/>
  <c r="Q2" i="26" s="1"/>
  <c r="C27" i="8"/>
  <c r="C37" i="8"/>
  <c r="D10" i="8"/>
  <c r="D27" i="8"/>
  <c r="R20" i="26" s="1"/>
  <c r="D37" i="8"/>
  <c r="E10" i="8"/>
  <c r="E27" i="8"/>
  <c r="S20" i="26" s="1"/>
  <c r="E37" i="8"/>
  <c r="S30" i="26" s="1"/>
  <c r="F10" i="8"/>
  <c r="F27" i="8"/>
  <c r="F37" i="8"/>
  <c r="F9" i="8"/>
  <c r="T2" i="26" s="1"/>
  <c r="T3" i="26"/>
  <c r="Q4" i="26"/>
  <c r="R4" i="26"/>
  <c r="S4" i="26"/>
  <c r="T4" i="26"/>
  <c r="U4" i="26"/>
  <c r="Q5" i="26"/>
  <c r="R5" i="26"/>
  <c r="S5" i="26"/>
  <c r="T5" i="26"/>
  <c r="Q6" i="26"/>
  <c r="R6" i="26"/>
  <c r="S6" i="26"/>
  <c r="T6" i="26"/>
  <c r="Q7" i="26"/>
  <c r="R7" i="26"/>
  <c r="S7" i="26"/>
  <c r="T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Q12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T20" i="26"/>
  <c r="Q21" i="26"/>
  <c r="R21" i="26"/>
  <c r="S21" i="26"/>
  <c r="T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Q30" i="26"/>
  <c r="R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Q63" i="26" s="1"/>
  <c r="D44" i="8"/>
  <c r="D53" i="8"/>
  <c r="D61" i="8"/>
  <c r="D71" i="8"/>
  <c r="R63" i="26" s="1"/>
  <c r="E44" i="8"/>
  <c r="E53" i="8"/>
  <c r="E61" i="8"/>
  <c r="S53" i="26" s="1"/>
  <c r="E71" i="8"/>
  <c r="S63" i="26" s="1"/>
  <c r="F44" i="8"/>
  <c r="T36" i="26" s="1"/>
  <c r="F53" i="8"/>
  <c r="T45" i="26" s="1"/>
  <c r="F61" i="8"/>
  <c r="T53" i="26" s="1"/>
  <c r="F71" i="8"/>
  <c r="Q36" i="26"/>
  <c r="R36" i="26"/>
  <c r="S36" i="26"/>
  <c r="Q37" i="26"/>
  <c r="R37" i="26"/>
  <c r="S37" i="26"/>
  <c r="T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Q41" i="26"/>
  <c r="R41" i="26"/>
  <c r="S41" i="26"/>
  <c r="T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Q45" i="26"/>
  <c r="R45" i="26"/>
  <c r="S45" i="26"/>
  <c r="Q46" i="26"/>
  <c r="R46" i="26"/>
  <c r="S46" i="26"/>
  <c r="T46" i="26"/>
  <c r="Q47" i="26"/>
  <c r="R47" i="26"/>
  <c r="S47" i="26"/>
  <c r="T47" i="26"/>
  <c r="U47" i="26"/>
  <c r="Q48" i="26"/>
  <c r="R48" i="26"/>
  <c r="S48" i="26"/>
  <c r="T48" i="26"/>
  <c r="Q49" i="26"/>
  <c r="R49" i="26"/>
  <c r="S49" i="26"/>
  <c r="T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Q53" i="26"/>
  <c r="R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T63" i="26"/>
  <c r="Q64" i="26"/>
  <c r="R64" i="26"/>
  <c r="S64" i="26"/>
  <c r="T64" i="26"/>
  <c r="Q65" i="26"/>
  <c r="R65" i="26"/>
  <c r="S65" i="26"/>
  <c r="T65" i="26"/>
  <c r="Q66" i="26"/>
  <c r="R66" i="26"/>
  <c r="S66" i="26"/>
  <c r="T66" i="26"/>
  <c r="U66" i="26"/>
  <c r="Q67" i="26"/>
  <c r="R67" i="26"/>
  <c r="S67" i="26"/>
  <c r="T67" i="26"/>
  <c r="U67" i="26"/>
  <c r="B44" i="8"/>
  <c r="B53" i="8"/>
  <c r="B61" i="8"/>
  <c r="P53" i="26" s="1"/>
  <c r="B71" i="8"/>
  <c r="B10" i="8"/>
  <c r="P3" i="26" s="1"/>
  <c r="B27" i="8"/>
  <c r="P20" i="26" s="1"/>
  <c r="B37" i="8"/>
  <c r="P30" i="26" s="1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F29" i="7"/>
  <c r="T4" i="25" s="1"/>
  <c r="T3" i="25"/>
  <c r="E29" i="7"/>
  <c r="S4" i="25" s="1"/>
  <c r="S3" i="25"/>
  <c r="D29" i="7"/>
  <c r="R4" i="25" s="1"/>
  <c r="R3" i="25"/>
  <c r="C29" i="7"/>
  <c r="Q4" i="25" s="1"/>
  <c r="B29" i="7"/>
  <c r="P4" i="25" s="1"/>
  <c r="Q3" i="25"/>
  <c r="P3" i="25"/>
  <c r="A3" i="25"/>
  <c r="A4" i="25"/>
  <c r="A2" i="25"/>
  <c r="A87" i="24"/>
  <c r="Q76" i="24"/>
  <c r="R76" i="24"/>
  <c r="S76" i="24"/>
  <c r="T76" i="24"/>
  <c r="G85" i="6"/>
  <c r="U77" i="24" s="1"/>
  <c r="G123" i="6"/>
  <c r="Q77" i="24"/>
  <c r="R77" i="24"/>
  <c r="S77" i="24"/>
  <c r="T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Q85" i="24"/>
  <c r="R85" i="24"/>
  <c r="S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U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U147" i="24"/>
  <c r="Q148" i="24"/>
  <c r="R148" i="24"/>
  <c r="S148" i="24"/>
  <c r="T148" i="24"/>
  <c r="Q149" i="24"/>
  <c r="R149" i="24"/>
  <c r="S149" i="24"/>
  <c r="T149" i="24"/>
  <c r="C159" i="6"/>
  <c r="Q150" i="24"/>
  <c r="D159" i="6"/>
  <c r="R150" i="24" s="1"/>
  <c r="E159" i="6"/>
  <c r="S150" i="24"/>
  <c r="F159" i="6"/>
  <c r="T150" i="24" s="1"/>
  <c r="G38" i="6"/>
  <c r="G75" i="6"/>
  <c r="U68" i="24" s="1"/>
  <c r="B159" i="6"/>
  <c r="P150" i="24" s="1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Q3" i="24"/>
  <c r="R3" i="24"/>
  <c r="S3" i="24"/>
  <c r="T3" i="24"/>
  <c r="Q4" i="24"/>
  <c r="R4" i="24"/>
  <c r="S4" i="24"/>
  <c r="T4" i="24"/>
  <c r="U4" i="24"/>
  <c r="Q5" i="24"/>
  <c r="R5" i="24"/>
  <c r="S5" i="24"/>
  <c r="T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Q9" i="24"/>
  <c r="R9" i="24"/>
  <c r="S9" i="24"/>
  <c r="T9" i="24"/>
  <c r="Q10" i="24"/>
  <c r="R10" i="24"/>
  <c r="S10" i="24"/>
  <c r="T10" i="24"/>
  <c r="U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Q17" i="24"/>
  <c r="R17" i="24"/>
  <c r="S17" i="24"/>
  <c r="T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Q21" i="24"/>
  <c r="R21" i="24"/>
  <c r="S21" i="24"/>
  <c r="T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U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" i="20"/>
  <c r="U4" i="20"/>
  <c r="U5" i="20"/>
  <c r="U7" i="20"/>
  <c r="U8" i="20"/>
  <c r="U9" i="20"/>
  <c r="U12" i="20"/>
  <c r="U13" i="20"/>
  <c r="U14" i="20"/>
  <c r="U16" i="20"/>
  <c r="U17" i="20"/>
  <c r="U18" i="20"/>
  <c r="U20" i="20"/>
  <c r="U21" i="20"/>
  <c r="U23" i="20"/>
  <c r="U24" i="20"/>
  <c r="U25" i="20"/>
  <c r="U26" i="20"/>
  <c r="U27" i="20"/>
  <c r="U28" i="20"/>
  <c r="U30" i="20"/>
  <c r="U32" i="20"/>
  <c r="U33" i="20"/>
  <c r="G46" i="5"/>
  <c r="G47" i="5"/>
  <c r="G48" i="5"/>
  <c r="G45" i="5" s="1"/>
  <c r="G49" i="5"/>
  <c r="U41" i="20" s="1"/>
  <c r="G50" i="5"/>
  <c r="G51" i="5"/>
  <c r="G52" i="5"/>
  <c r="U44" i="20" s="1"/>
  <c r="G53" i="5"/>
  <c r="U45" i="20" s="1"/>
  <c r="U38" i="20"/>
  <c r="U39" i="20"/>
  <c r="U42" i="20"/>
  <c r="U43" i="20"/>
  <c r="G55" i="5"/>
  <c r="G56" i="5"/>
  <c r="G57" i="5"/>
  <c r="G54" i="5" s="1"/>
  <c r="U46" i="20" s="1"/>
  <c r="G58" i="5"/>
  <c r="U50" i="20" s="1"/>
  <c r="U47" i="20"/>
  <c r="U48" i="20"/>
  <c r="G60" i="5"/>
  <c r="G59" i="5" s="1"/>
  <c r="U51" i="20" s="1"/>
  <c r="G61" i="5"/>
  <c r="U52" i="20"/>
  <c r="U53" i="20"/>
  <c r="G62" i="5"/>
  <c r="U54" i="20"/>
  <c r="G63" i="5"/>
  <c r="U55" i="20"/>
  <c r="U58" i="20"/>
  <c r="U57" i="20"/>
  <c r="G73" i="5"/>
  <c r="U60" i="20"/>
  <c r="G74" i="5"/>
  <c r="U61" i="20" s="1"/>
  <c r="G75" i="5"/>
  <c r="U62" i="20" s="1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 s="1"/>
  <c r="E16" i="5"/>
  <c r="S10" i="20"/>
  <c r="F16" i="5"/>
  <c r="T10" i="20" s="1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 s="1"/>
  <c r="E28" i="5"/>
  <c r="S22" i="20"/>
  <c r="F28" i="5"/>
  <c r="T22" i="20" s="1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 s="1"/>
  <c r="D35" i="5"/>
  <c r="R29" i="20" s="1"/>
  <c r="E35" i="5"/>
  <c r="S29" i="20" s="1"/>
  <c r="F35" i="5"/>
  <c r="T29" i="20" s="1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E41" i="5"/>
  <c r="C45" i="5"/>
  <c r="Q37" i="20" s="1"/>
  <c r="D45" i="5"/>
  <c r="R37" i="20"/>
  <c r="E45" i="5"/>
  <c r="S37" i="20" s="1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 s="1"/>
  <c r="E54" i="5"/>
  <c r="E65" i="5" s="1"/>
  <c r="S56" i="20" s="1"/>
  <c r="S46" i="20"/>
  <c r="F54" i="5"/>
  <c r="T46" i="20" s="1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 s="1"/>
  <c r="D65" i="5"/>
  <c r="R56" i="20" s="1"/>
  <c r="F65" i="5"/>
  <c r="T56" i="20"/>
  <c r="C67" i="5"/>
  <c r="Q57" i="20"/>
  <c r="D67" i="5"/>
  <c r="R57" i="20"/>
  <c r="S57" i="20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/>
  <c r="F75" i="5"/>
  <c r="T62" i="20" s="1"/>
  <c r="P61" i="20"/>
  <c r="B75" i="5"/>
  <c r="P62" i="20" s="1"/>
  <c r="P60" i="20"/>
  <c r="P58" i="20"/>
  <c r="B67" i="5"/>
  <c r="P57" i="20" s="1"/>
  <c r="B45" i="5"/>
  <c r="B65" i="5" s="1"/>
  <c r="P56" i="20" s="1"/>
  <c r="B54" i="5"/>
  <c r="B59" i="5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B16" i="5"/>
  <c r="P10" i="20" s="1"/>
  <c r="B28" i="5"/>
  <c r="B35" i="5"/>
  <c r="P29" i="20" s="1"/>
  <c r="B37" i="5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F18" i="23"/>
  <c r="K6" i="3" s="1"/>
  <c r="E18" i="23"/>
  <c r="J6" i="3" s="1"/>
  <c r="D18" i="23"/>
  <c r="I6" i="3"/>
  <c r="F6" i="1"/>
  <c r="E6" i="1"/>
  <c r="B6" i="1"/>
  <c r="F5" i="13"/>
  <c r="C5" i="13"/>
  <c r="B5" i="13"/>
  <c r="C5" i="12"/>
  <c r="B5" i="12"/>
  <c r="F5" i="12"/>
  <c r="I25" i="23"/>
  <c r="D23" i="23"/>
  <c r="B6" i="11"/>
  <c r="I23" i="23"/>
  <c r="G6" i="11" s="1"/>
  <c r="H23" i="23"/>
  <c r="F6" i="11"/>
  <c r="G23" i="23"/>
  <c r="E6" i="11" s="1"/>
  <c r="F23" i="23"/>
  <c r="D6" i="10" s="1"/>
  <c r="D6" i="11"/>
  <c r="E23" i="23"/>
  <c r="C6" i="11" s="1"/>
  <c r="F6" i="10"/>
  <c r="E6" i="10"/>
  <c r="B6" i="10"/>
  <c r="G5" i="13"/>
  <c r="G5" i="12"/>
  <c r="C11" i="23"/>
  <c r="A2" i="13" s="1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W4" i="17" s="1"/>
  <c r="I8" i="3"/>
  <c r="W3" i="17" s="1"/>
  <c r="H14" i="3"/>
  <c r="G14" i="3"/>
  <c r="G20" i="3" s="1"/>
  <c r="U5" i="17" s="1"/>
  <c r="E14" i="3"/>
  <c r="S4" i="17" s="1"/>
  <c r="K8" i="3"/>
  <c r="Y3" i="17" s="1"/>
  <c r="J8" i="3"/>
  <c r="J20" i="3" s="1"/>
  <c r="X5" i="17" s="1"/>
  <c r="H8" i="3"/>
  <c r="V3" i="17" s="1"/>
  <c r="G8" i="3"/>
  <c r="U3" i="17" s="1"/>
  <c r="E8" i="3"/>
  <c r="F41" i="2"/>
  <c r="T17" i="16" s="1"/>
  <c r="E41" i="2"/>
  <c r="S17" i="16" s="1"/>
  <c r="D41" i="2"/>
  <c r="R17" i="16" s="1"/>
  <c r="C41" i="2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B41" i="2"/>
  <c r="P17" i="16" s="1"/>
  <c r="B27" i="2"/>
  <c r="P15" i="16" s="1"/>
  <c r="H22" i="2"/>
  <c r="V14" i="16" s="1"/>
  <c r="G22" i="2"/>
  <c r="U14" i="16" s="1"/>
  <c r="F22" i="2"/>
  <c r="E22" i="2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68" i="4"/>
  <c r="B64" i="4"/>
  <c r="P33" i="18" s="1"/>
  <c r="B63" i="4"/>
  <c r="B55" i="4"/>
  <c r="B53" i="4"/>
  <c r="P30" i="18" s="1"/>
  <c r="B49" i="4"/>
  <c r="P27" i="18" s="1"/>
  <c r="B48" i="4"/>
  <c r="P26" i="18" s="1"/>
  <c r="B37" i="4"/>
  <c r="B44" i="4" s="1"/>
  <c r="P25" i="18" s="1"/>
  <c r="B29" i="4"/>
  <c r="B17" i="4"/>
  <c r="B21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4" i="18"/>
  <c r="P35" i="18"/>
  <c r="P32" i="18"/>
  <c r="P28" i="18"/>
  <c r="P29" i="18"/>
  <c r="P20" i="18"/>
  <c r="P21" i="18"/>
  <c r="P22" i="18"/>
  <c r="P23" i="18"/>
  <c r="P24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Q103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4" i="15"/>
  <c r="P35" i="15"/>
  <c r="P36" i="15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23" i="4"/>
  <c r="B25" i="4" s="1"/>
  <c r="Y4" i="17"/>
  <c r="C70" i="4"/>
  <c r="Q37" i="18" s="1"/>
  <c r="D70" i="4"/>
  <c r="C68" i="4"/>
  <c r="Q36" i="18" s="1"/>
  <c r="D68" i="4"/>
  <c r="C64" i="4"/>
  <c r="Q33" i="18" s="1"/>
  <c r="D64" i="4"/>
  <c r="C63" i="4"/>
  <c r="Q32" i="18" s="1"/>
  <c r="D63" i="4"/>
  <c r="C48" i="4"/>
  <c r="C55" i="4"/>
  <c r="D55" i="4"/>
  <c r="C53" i="4"/>
  <c r="D53" i="4"/>
  <c r="R30" i="18" s="1"/>
  <c r="D48" i="4"/>
  <c r="R26" i="18" s="1"/>
  <c r="C49" i="4"/>
  <c r="D49" i="4"/>
  <c r="R27" i="18" s="1"/>
  <c r="C29" i="4"/>
  <c r="D29" i="4"/>
  <c r="C40" i="4"/>
  <c r="Q22" i="18" s="1"/>
  <c r="D40" i="4"/>
  <c r="C37" i="4"/>
  <c r="D37" i="4"/>
  <c r="Q17" i="16"/>
  <c r="C13" i="2"/>
  <c r="Q8" i="16"/>
  <c r="D13" i="2"/>
  <c r="R8" i="16"/>
  <c r="E13" i="2"/>
  <c r="S8" i="16"/>
  <c r="F13" i="2"/>
  <c r="T8" i="16"/>
  <c r="G13" i="2"/>
  <c r="H13" i="2"/>
  <c r="V8" i="16" s="1"/>
  <c r="B13" i="2"/>
  <c r="P8" i="16" s="1"/>
  <c r="C9" i="2"/>
  <c r="Q4" i="16" s="1"/>
  <c r="D9" i="2"/>
  <c r="R4" i="16"/>
  <c r="E9" i="2"/>
  <c r="S4" i="16"/>
  <c r="F9" i="2"/>
  <c r="F8" i="2" s="1"/>
  <c r="T4" i="16"/>
  <c r="G9" i="2"/>
  <c r="U4" i="16"/>
  <c r="H9" i="2"/>
  <c r="V4" i="16"/>
  <c r="B9" i="2"/>
  <c r="P4" i="16" s="1"/>
  <c r="P4" i="15"/>
  <c r="Q6" i="18"/>
  <c r="R22" i="18"/>
  <c r="Q30" i="18"/>
  <c r="R32" i="18"/>
  <c r="R36" i="18"/>
  <c r="Q9" i="18"/>
  <c r="Q27" i="18"/>
  <c r="R31" i="18"/>
  <c r="R19" i="18"/>
  <c r="R15" i="18"/>
  <c r="Q31" i="18"/>
  <c r="D72" i="4"/>
  <c r="D74" i="4" s="1"/>
  <c r="R39" i="18" s="1"/>
  <c r="R33" i="18"/>
  <c r="R37" i="18"/>
  <c r="R6" i="18"/>
  <c r="Q15" i="18"/>
  <c r="Q26" i="18"/>
  <c r="S3" i="17"/>
  <c r="G8" i="2"/>
  <c r="U8" i="16"/>
  <c r="S14" i="16"/>
  <c r="T14" i="16"/>
  <c r="D44" i="4"/>
  <c r="R25" i="18" s="1"/>
  <c r="D57" i="4"/>
  <c r="D59" i="4" s="1"/>
  <c r="E8" i="2"/>
  <c r="S3" i="16" s="1"/>
  <c r="D8" i="2"/>
  <c r="D20" i="2" s="1"/>
  <c r="R13" i="16" s="1"/>
  <c r="C57" i="4"/>
  <c r="C59" i="4" s="1"/>
  <c r="P12" i="18"/>
  <c r="H8" i="2"/>
  <c r="H20" i="2" s="1"/>
  <c r="V13" i="16" s="1"/>
  <c r="P54" i="15"/>
  <c r="V3" i="16"/>
  <c r="G20" i="2"/>
  <c r="U13" i="16" s="1"/>
  <c r="U3" i="16"/>
  <c r="Q5" i="18"/>
  <c r="R5" i="18"/>
  <c r="R2" i="18"/>
  <c r="D21" i="4"/>
  <c r="D23" i="4" s="1"/>
  <c r="C21" i="4"/>
  <c r="Q12" i="18" s="1"/>
  <c r="Q2" i="18"/>
  <c r="C23" i="4"/>
  <c r="Q13" i="18" s="1"/>
  <c r="Q104" i="15"/>
  <c r="Q95" i="15"/>
  <c r="Q67" i="15"/>
  <c r="P2" i="25"/>
  <c r="T2" i="25"/>
  <c r="Q2" i="25"/>
  <c r="K20" i="3" l="1"/>
  <c r="Y5" i="17" s="1"/>
  <c r="U4" i="17"/>
  <c r="E20" i="3"/>
  <c r="S5" i="17" s="1"/>
  <c r="H20" i="3"/>
  <c r="V5" i="17" s="1"/>
  <c r="X3" i="17"/>
  <c r="E29" i="13"/>
  <c r="S22" i="31" s="1"/>
  <c r="C29" i="13"/>
  <c r="Q22" i="31" s="1"/>
  <c r="G29" i="13"/>
  <c r="U22" i="31" s="1"/>
  <c r="G31" i="12"/>
  <c r="U23" i="30" s="1"/>
  <c r="F31" i="12"/>
  <c r="T23" i="30" s="1"/>
  <c r="U15" i="30"/>
  <c r="T2" i="30"/>
  <c r="P2" i="30"/>
  <c r="G30" i="11"/>
  <c r="U22" i="29" s="1"/>
  <c r="C30" i="11"/>
  <c r="Q22" i="29" s="1"/>
  <c r="E30" i="11"/>
  <c r="S22" i="29" s="1"/>
  <c r="P2" i="29"/>
  <c r="T2" i="29"/>
  <c r="U21" i="28"/>
  <c r="Q21" i="28"/>
  <c r="B32" i="10"/>
  <c r="P23" i="28" s="1"/>
  <c r="F32" i="10"/>
  <c r="T23" i="28" s="1"/>
  <c r="D32" i="10"/>
  <c r="R23" i="28" s="1"/>
  <c r="S13" i="27"/>
  <c r="E33" i="9"/>
  <c r="S24" i="27" s="1"/>
  <c r="B33" i="9"/>
  <c r="P24" i="27" s="1"/>
  <c r="S20" i="27"/>
  <c r="G28" i="9"/>
  <c r="U20" i="27" s="1"/>
  <c r="G21" i="9"/>
  <c r="U13" i="27" s="1"/>
  <c r="C33" i="9"/>
  <c r="Q24" i="27" s="1"/>
  <c r="U5" i="27"/>
  <c r="G9" i="9"/>
  <c r="U2" i="27" s="1"/>
  <c r="E43" i="8"/>
  <c r="S35" i="26" s="1"/>
  <c r="C43" i="8"/>
  <c r="Q35" i="26" s="1"/>
  <c r="B43" i="8"/>
  <c r="P35" i="26" s="1"/>
  <c r="U46" i="26"/>
  <c r="F43" i="8"/>
  <c r="T35" i="26" s="1"/>
  <c r="D43" i="8"/>
  <c r="R35" i="26" s="1"/>
  <c r="U36" i="26"/>
  <c r="G43" i="8"/>
  <c r="U35" i="26" s="1"/>
  <c r="U37" i="26"/>
  <c r="D9" i="8"/>
  <c r="R2" i="26" s="1"/>
  <c r="E9" i="8"/>
  <c r="E77" i="8" s="1"/>
  <c r="S68" i="26" s="1"/>
  <c r="U21" i="26"/>
  <c r="Q3" i="26"/>
  <c r="G10" i="8"/>
  <c r="U3" i="26" s="1"/>
  <c r="R3" i="26"/>
  <c r="S2" i="26"/>
  <c r="B9" i="8"/>
  <c r="C77" i="8"/>
  <c r="Q68" i="26" s="1"/>
  <c r="U5" i="26"/>
  <c r="S3" i="26"/>
  <c r="U12" i="26"/>
  <c r="G9" i="8"/>
  <c r="F77" i="8"/>
  <c r="T68" i="26" s="1"/>
  <c r="G29" i="7"/>
  <c r="U4" i="25" s="1"/>
  <c r="U2" i="25"/>
  <c r="U85" i="24"/>
  <c r="G84" i="6"/>
  <c r="U76" i="24" s="1"/>
  <c r="U106" i="24"/>
  <c r="G9" i="6"/>
  <c r="U3" i="24"/>
  <c r="G18" i="6"/>
  <c r="U11" i="24" s="1"/>
  <c r="G28" i="6"/>
  <c r="U21" i="24" s="1"/>
  <c r="U45" i="24"/>
  <c r="G58" i="6"/>
  <c r="U51" i="24" s="1"/>
  <c r="C70" i="5"/>
  <c r="U49" i="20"/>
  <c r="U37" i="20"/>
  <c r="G65" i="5"/>
  <c r="U56" i="20" s="1"/>
  <c r="P37" i="20"/>
  <c r="U40" i="20"/>
  <c r="D41" i="5"/>
  <c r="R34" i="20" s="1"/>
  <c r="B41" i="5"/>
  <c r="B70" i="5" s="1"/>
  <c r="Q34" i="20"/>
  <c r="P22" i="20"/>
  <c r="S34" i="20"/>
  <c r="G16" i="5"/>
  <c r="F41" i="5"/>
  <c r="B72" i="4"/>
  <c r="C44" i="4"/>
  <c r="Q25" i="18" s="1"/>
  <c r="Q19" i="18"/>
  <c r="P19" i="18"/>
  <c r="C72" i="4"/>
  <c r="Q38" i="18" s="1"/>
  <c r="R38" i="18"/>
  <c r="B74" i="4"/>
  <c r="P39" i="18" s="1"/>
  <c r="P38" i="18"/>
  <c r="B33" i="4"/>
  <c r="P18" i="18" s="1"/>
  <c r="P14" i="18"/>
  <c r="R13" i="18"/>
  <c r="D25" i="4"/>
  <c r="R12" i="18"/>
  <c r="B57" i="4"/>
  <c r="B59" i="4" s="1"/>
  <c r="C25" i="4"/>
  <c r="C74" i="4"/>
  <c r="Q39" i="18" s="1"/>
  <c r="P13" i="18"/>
  <c r="I20" i="3"/>
  <c r="W5" i="17" s="1"/>
  <c r="B8" i="2"/>
  <c r="T3" i="16"/>
  <c r="F20" i="2"/>
  <c r="T13" i="16" s="1"/>
  <c r="E20" i="2"/>
  <c r="S13" i="16" s="1"/>
  <c r="R3" i="16"/>
  <c r="C8" i="2"/>
  <c r="P103" i="15"/>
  <c r="P120" i="15"/>
  <c r="P104" i="15"/>
  <c r="Q120" i="15"/>
  <c r="P42" i="15"/>
  <c r="Q42" i="15"/>
  <c r="E5" i="12"/>
  <c r="C6" i="10"/>
  <c r="G6" i="10"/>
  <c r="D5" i="12"/>
  <c r="A2" i="12"/>
  <c r="A2" i="10"/>
  <c r="A2" i="11"/>
  <c r="A2" i="8"/>
  <c r="A2" i="3"/>
  <c r="A2" i="7"/>
  <c r="A2" i="6"/>
  <c r="A2" i="5"/>
  <c r="A2" i="9"/>
  <c r="A2" i="2"/>
  <c r="A2" i="1"/>
  <c r="A2" i="4"/>
  <c r="V4" i="17"/>
  <c r="R2" i="25"/>
  <c r="S2" i="25"/>
  <c r="G33" i="9" l="1"/>
  <c r="U24" i="27" s="1"/>
  <c r="D77" i="8"/>
  <c r="R68" i="26" s="1"/>
  <c r="P2" i="26"/>
  <c r="B77" i="8"/>
  <c r="P68" i="26" s="1"/>
  <c r="G77" i="8"/>
  <c r="U68" i="26" s="1"/>
  <c r="U2" i="26"/>
  <c r="U2" i="24"/>
  <c r="G159" i="6"/>
  <c r="U150" i="24" s="1"/>
  <c r="D70" i="5"/>
  <c r="P34" i="20"/>
  <c r="T34" i="20"/>
  <c r="F70" i="5"/>
  <c r="G41" i="5"/>
  <c r="U10" i="20"/>
  <c r="D33" i="4"/>
  <c r="R18" i="18" s="1"/>
  <c r="R14" i="18"/>
  <c r="C33" i="4"/>
  <c r="Q18" i="18" s="1"/>
  <c r="Q14" i="18"/>
  <c r="B20" i="2"/>
  <c r="P13" i="16" s="1"/>
  <c r="P3" i="16"/>
  <c r="Q3" i="16"/>
  <c r="C20" i="2"/>
  <c r="Q13" i="16" s="1"/>
  <c r="G42" i="5" l="1"/>
  <c r="U35" i="20" s="1"/>
  <c r="U34" i="20"/>
  <c r="G70" i="5"/>
</calcChain>
</file>

<file path=xl/sharedStrings.xml><?xml version="1.0" encoding="utf-8"?>
<sst xmlns="http://schemas.openxmlformats.org/spreadsheetml/2006/main" count="4243" uniqueCount="3305">
  <si>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</si>
  <si>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</si>
  <si>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</si>
  <si>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</si>
  <si>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</si>
  <si>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</si>
  <si>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</si>
  <si>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</si>
  <si>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</si>
  <si>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</si>
  <si>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</si>
  <si>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</si>
  <si>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</si>
  <si>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</si>
  <si>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</si>
  <si>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</si>
  <si>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</si>
  <si>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</si>
  <si>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</si>
  <si>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</si>
  <si>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</si>
  <si>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</si>
  <si>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</si>
  <si>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</si>
  <si>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</si>
  <si>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</si>
  <si>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</si>
  <si>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</si>
  <si>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</si>
  <si>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</si>
  <si>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</si>
  <si>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</si>
  <si>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</si>
  <si>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</si>
  <si>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</si>
  <si>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</si>
  <si>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</si>
  <si>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</si>
  <si>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</si>
  <si>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</si>
  <si>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</si>
  <si>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</si>
  <si>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</si>
  <si>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</si>
  <si>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</si>
  <si>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</si>
  <si>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</si>
  <si>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</si>
  <si>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</si>
  <si>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</si>
  <si>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</si>
  <si>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</si>
  <si>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</si>
  <si>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</si>
  <si>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</si>
  <si>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</si>
  <si>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</si>
  <si>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</si>
  <si>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</si>
  <si>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</si>
  <si>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</si>
  <si>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</si>
  <si>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</si>
  <si>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</si>
  <si>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</si>
  <si>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</si>
  <si>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</si>
  <si>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</si>
  <si>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</si>
  <si>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</si>
  <si>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</si>
  <si>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</si>
  <si>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</si>
  <si>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</si>
  <si>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</si>
  <si>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</si>
  <si>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</si>
  <si>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</si>
  <si>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</si>
  <si>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</si>
  <si>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</si>
  <si>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</si>
  <si>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</si>
  <si>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</si>
  <si>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</si>
  <si>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</si>
  <si>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</si>
  <si>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</si>
  <si>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</si>
  <si>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</si>
  <si>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</si>
  <si>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</si>
  <si>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</si>
  <si>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</si>
  <si>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</si>
  <si>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</si>
  <si>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</si>
  <si>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</si>
  <si>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</si>
  <si>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</si>
  <si>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</si>
  <si>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</si>
  <si>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</si>
  <si>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</si>
  <si>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</si>
  <si>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</si>
  <si>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</si>
  <si>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</si>
  <si>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</si>
  <si>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</si>
  <si>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</si>
  <si>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</si>
  <si>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</si>
  <si>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</si>
  <si>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</si>
  <si>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</si>
  <si>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</si>
  <si>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</si>
  <si>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</si>
  <si>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</si>
  <si>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</si>
  <si>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</si>
  <si>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</si>
  <si>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</si>
  <si>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</si>
  <si>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</si>
  <si>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</si>
  <si>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</si>
  <si>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</si>
  <si>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</si>
  <si>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</si>
  <si>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</si>
  <si>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</si>
  <si>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</si>
  <si>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</si>
  <si>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</si>
  <si>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</si>
  <si>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</si>
  <si>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</si>
  <si>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</si>
  <si>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</si>
  <si>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</si>
  <si>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</si>
  <si>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</si>
  <si>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</si>
  <si>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</si>
  <si>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</si>
  <si>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</si>
  <si>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</si>
  <si>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</si>
  <si>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</si>
  <si>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</si>
  <si>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</si>
  <si>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</si>
  <si>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</si>
  <si>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</si>
  <si>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</si>
  <si>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</si>
  <si>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</si>
  <si>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</si>
  <si>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</si>
  <si>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</si>
  <si>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</si>
  <si>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</si>
  <si>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</si>
  <si>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</si>
  <si>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</si>
  <si>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</si>
  <si>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</si>
  <si>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</si>
  <si>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</si>
  <si>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</si>
  <si>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</si>
  <si>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</si>
  <si>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</si>
  <si>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</si>
  <si>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</si>
  <si>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</si>
  <si>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</si>
  <si>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</si>
  <si>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</si>
  <si>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</si>
  <si>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</si>
  <si>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</si>
  <si>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</si>
  <si>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</si>
  <si>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</si>
  <si>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</si>
  <si>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</si>
  <si>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</si>
  <si>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</si>
  <si>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</si>
  <si>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</si>
  <si>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</si>
  <si>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</si>
  <si>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</si>
  <si>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</si>
  <si>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</si>
  <si>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</si>
  <si>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</si>
  <si>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</si>
  <si>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</si>
  <si>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</si>
  <si>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</si>
  <si>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</si>
  <si>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</si>
  <si>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</si>
  <si>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</si>
  <si>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</si>
  <si>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</si>
  <si>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</si>
  <si>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</si>
  <si>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</si>
  <si>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</si>
  <si>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</si>
  <si>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</si>
  <si>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</si>
  <si>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</si>
  <si>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</si>
  <si>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</si>
  <si>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</si>
  <si>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</si>
  <si>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</si>
  <si>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</si>
  <si>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</si>
  <si>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</si>
  <si>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</si>
  <si>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</si>
  <si>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</si>
  <si>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</si>
  <si>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</si>
  <si>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</si>
  <si>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</si>
  <si>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</si>
  <si>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</si>
  <si>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</si>
  <si>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</si>
  <si>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</si>
  <si>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</si>
  <si>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</si>
  <si>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</si>
  <si>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</si>
  <si>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</si>
  <si>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</si>
  <si>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</si>
  <si>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</si>
  <si>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</si>
  <si>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</si>
  <si>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</si>
  <si>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</si>
  <si>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</si>
  <si>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</si>
  <si>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</si>
  <si>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</si>
  <si>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</si>
  <si>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</si>
  <si>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</si>
  <si>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</si>
  <si>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</si>
  <si>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</si>
  <si>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</si>
  <si>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</si>
  <si>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</si>
  <si>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</si>
  <si>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</si>
  <si>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</si>
  <si>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</si>
  <si>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</si>
  <si>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</si>
  <si>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</si>
  <si>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</si>
  <si>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</si>
  <si>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</si>
  <si>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</si>
  <si>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</si>
  <si>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</si>
  <si>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</si>
  <si>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</si>
  <si>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</si>
  <si>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</si>
  <si>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</si>
  <si>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</si>
  <si>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</si>
  <si>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</si>
  <si>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</si>
  <si>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</si>
  <si>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</si>
  <si>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</si>
  <si>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</si>
  <si>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</si>
  <si>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</si>
  <si>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</si>
  <si>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</si>
  <si>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</si>
  <si>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</si>
  <si>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</si>
  <si>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</si>
  <si>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</si>
  <si>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</si>
  <si>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</si>
  <si>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</si>
  <si>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</si>
  <si>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</si>
  <si>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</si>
  <si>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</si>
  <si>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</si>
  <si>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</si>
  <si>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</si>
  <si>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</si>
  <si>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</si>
  <si>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</si>
  <si>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</si>
  <si>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</si>
  <si>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</si>
  <si>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</si>
  <si>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</si>
  <si>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</si>
  <si>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</si>
  <si>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</si>
  <si>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</si>
  <si>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</si>
  <si>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</si>
  <si>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</si>
  <si>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</si>
  <si>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</si>
  <si>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</si>
  <si>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</si>
  <si>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</si>
  <si>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</si>
  <si>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</si>
  <si>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</si>
  <si>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</si>
  <si>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</si>
  <si>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</si>
  <si>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</si>
  <si>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</si>
  <si>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</si>
  <si>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</si>
  <si>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</si>
  <si>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</si>
  <si>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</si>
  <si>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</si>
  <si>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</si>
  <si>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</si>
  <si>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</si>
  <si>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</si>
  <si>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</si>
  <si>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</si>
  <si>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</si>
  <si>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</si>
  <si>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</si>
  <si>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</si>
  <si>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</si>
  <si>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</si>
  <si>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</si>
  <si>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</si>
  <si>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</si>
  <si>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</si>
  <si>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</si>
  <si>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</si>
  <si>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</si>
  <si>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</si>
  <si>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</si>
  <si>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</si>
  <si>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</si>
  <si>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</si>
  <si>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</si>
  <si>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</si>
  <si>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</si>
  <si>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</si>
  <si>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</si>
  <si>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</si>
  <si>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</si>
  <si>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</si>
  <si>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</si>
  <si>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</si>
  <si>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</si>
  <si>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</si>
  <si>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</si>
  <si>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</si>
  <si>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</si>
  <si>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</si>
  <si>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</si>
  <si>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</si>
  <si>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</si>
  <si>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</si>
  <si>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</si>
  <si>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</si>
  <si>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</si>
  <si>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</si>
  <si>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</si>
  <si>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</si>
  <si>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</si>
  <si>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</si>
  <si>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</si>
  <si>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</si>
  <si>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</si>
  <si>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</si>
  <si>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</si>
  <si>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</si>
  <si>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</si>
  <si>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</si>
  <si>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</si>
  <si>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</si>
  <si>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</si>
  <si>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</si>
  <si>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</si>
  <si>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</si>
  <si>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</si>
  <si>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</si>
  <si>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</si>
  <si>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</si>
  <si>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</si>
  <si>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</si>
  <si>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</si>
  <si>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</si>
  <si>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</si>
  <si>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</si>
  <si>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</si>
  <si>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</si>
  <si>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</si>
  <si>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</si>
  <si>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</si>
  <si>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</si>
  <si>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</si>
  <si>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</si>
  <si>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</si>
  <si>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</si>
  <si>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</si>
  <si>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</si>
  <si>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</si>
  <si>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</si>
  <si>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</si>
  <si>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</si>
  <si>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</si>
  <si>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</si>
  <si>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</si>
  <si>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</si>
  <si>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</si>
  <si>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</si>
  <si>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</si>
  <si>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</si>
  <si>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</si>
  <si>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</si>
  <si>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</si>
  <si>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</si>
  <si>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</si>
  <si>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</si>
  <si>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</si>
  <si>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</si>
  <si>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</si>
  <si>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</si>
  <si>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</si>
  <si>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</si>
  <si>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</si>
  <si>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</si>
  <si>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</si>
  <si>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</si>
  <si>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</si>
  <si>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</si>
  <si>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</si>
  <si>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</si>
  <si>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</si>
  <si>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</si>
  <si>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</si>
  <si>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</si>
  <si>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</si>
  <si>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</si>
  <si>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</si>
  <si>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</si>
  <si>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</si>
  <si>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</si>
  <si>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</si>
  <si>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</si>
  <si>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</si>
  <si>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</si>
  <si>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</si>
  <si>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</si>
  <si>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</si>
  <si>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</si>
  <si>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</si>
  <si>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</si>
  <si>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</si>
  <si>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</si>
  <si>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</si>
  <si>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</si>
  <si>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</si>
  <si>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</si>
  <si>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</si>
  <si>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</si>
  <si>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</si>
  <si>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</si>
  <si>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</si>
  <si>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</si>
  <si>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</si>
  <si>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</si>
  <si>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</si>
  <si>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</si>
  <si>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</si>
  <si>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</si>
  <si>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</si>
  <si>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</si>
  <si>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</si>
  <si>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</si>
  <si>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</si>
  <si>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</si>
  <si>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</si>
  <si>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</si>
  <si>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</si>
  <si>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</si>
  <si>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</si>
  <si>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</si>
  <si>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</si>
  <si>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</si>
  <si>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</si>
  <si>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</si>
  <si>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</si>
  <si>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</si>
  <si>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</si>
  <si>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</si>
  <si>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</si>
  <si>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</si>
  <si>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</si>
  <si>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</si>
  <si>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</si>
  <si>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</si>
  <si>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</si>
  <si>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</si>
  <si>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</si>
  <si>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</si>
  <si>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</si>
  <si>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</si>
  <si>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</si>
  <si>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</si>
  <si>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</si>
  <si>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</si>
  <si>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</si>
  <si>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</si>
  <si>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</si>
  <si>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</si>
  <si>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</si>
  <si>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</si>
  <si>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</si>
  <si>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</si>
  <si>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</si>
  <si>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</si>
  <si>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</si>
  <si>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</si>
  <si>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</si>
  <si>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</si>
  <si>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</si>
  <si>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</si>
  <si>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</si>
  <si>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</si>
  <si>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</si>
  <si>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</si>
  <si>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</si>
  <si>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</si>
  <si>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</si>
  <si>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</si>
  <si>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</si>
  <si>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</si>
  <si>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</si>
  <si>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</si>
  <si>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</si>
  <si>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</si>
  <si>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</si>
  <si>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</si>
  <si>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</si>
  <si>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</si>
  <si>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</si>
  <si>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</si>
  <si>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</si>
  <si>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</si>
  <si>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</si>
  <si>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</si>
  <si>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</si>
  <si>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</si>
  <si>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</si>
  <si>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</si>
  <si>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</si>
  <si>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</si>
  <si>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</si>
  <si>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</si>
  <si>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</si>
  <si>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</si>
  <si>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</si>
  <si>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</si>
  <si>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</si>
  <si>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</si>
  <si>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</si>
  <si>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</si>
  <si>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</si>
  <si>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</si>
  <si>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</si>
  <si>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</si>
  <si>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</si>
  <si>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</si>
  <si>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</si>
  <si>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</si>
  <si>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</si>
  <si>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</si>
  <si>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</si>
  <si>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</si>
  <si>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</si>
  <si>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</si>
  <si>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</si>
  <si>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</si>
  <si>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</si>
  <si>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</si>
  <si>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</si>
  <si>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</si>
  <si>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</si>
  <si>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</si>
  <si>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</si>
  <si>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</si>
  <si>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</si>
  <si>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</si>
  <si>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</si>
  <si>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</si>
  <si>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</si>
  <si>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</si>
  <si>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</si>
  <si>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</si>
  <si>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</si>
  <si>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</si>
  <si>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</si>
  <si>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</si>
  <si>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</si>
  <si>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</si>
  <si>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</si>
  <si>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</si>
  <si>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</si>
  <si>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</si>
  <si>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</si>
  <si>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</si>
  <si>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</si>
  <si>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</si>
  <si>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</si>
  <si>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</si>
  <si>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</si>
  <si>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</si>
  <si>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</si>
  <si>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</si>
  <si>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</si>
  <si>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</si>
  <si>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</si>
  <si>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</si>
  <si>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</si>
  <si>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</si>
  <si>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</si>
  <si>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</si>
  <si>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</si>
  <si>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</si>
  <si>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</si>
  <si>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</si>
  <si>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</si>
  <si>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</si>
  <si>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</si>
  <si>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</si>
  <si>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</si>
  <si>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</si>
  <si>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</si>
  <si>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</si>
  <si>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</si>
  <si>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</si>
  <si>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</si>
  <si>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</si>
  <si>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</si>
  <si>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</si>
  <si>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</si>
  <si>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</si>
  <si>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</si>
  <si>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</si>
  <si>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</si>
  <si>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</si>
  <si>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</si>
  <si>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</si>
  <si>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</si>
  <si>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</si>
  <si>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</si>
  <si>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</si>
  <si>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</si>
  <si>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</si>
  <si>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</si>
  <si>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</si>
  <si>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</si>
  <si>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</si>
  <si>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</si>
  <si>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</si>
  <si>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</si>
  <si>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</si>
  <si>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</si>
  <si>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</si>
  <si>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</si>
  <si>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</si>
  <si>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</si>
  <si>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</si>
  <si>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</si>
  <si>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</si>
  <si>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</si>
  <si>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</si>
  <si>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</si>
  <si>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</si>
  <si>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</si>
  <si>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</si>
  <si>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</si>
  <si>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</si>
  <si>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</si>
  <si>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</si>
  <si>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</si>
  <si>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</si>
  <si>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</si>
  <si>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</si>
  <si>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</si>
  <si>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</si>
  <si>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</si>
  <si>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</si>
  <si>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</si>
  <si>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</si>
  <si>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</si>
  <si>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</si>
  <si>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</si>
  <si>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</si>
  <si>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</si>
  <si>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</si>
  <si>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</si>
  <si>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</si>
  <si>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</si>
  <si>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</si>
  <si>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</si>
  <si>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</si>
  <si>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</si>
  <si>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</si>
  <si>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</si>
  <si>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</si>
  <si>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</si>
  <si>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</si>
  <si>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</si>
  <si>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</si>
  <si>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</si>
  <si>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</si>
  <si>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</si>
  <si>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</si>
  <si>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</si>
  <si>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</si>
  <si>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</si>
  <si>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</si>
  <si>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</si>
  <si>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</si>
  <si>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</si>
  <si>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</si>
  <si>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</si>
  <si>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</si>
  <si>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</si>
  <si>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</si>
  <si>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</si>
  <si>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</si>
  <si>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</si>
  <si>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</si>
  <si>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</si>
  <si>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</si>
  <si>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</si>
  <si>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</si>
  <si>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</si>
  <si>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</si>
  <si>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</si>
  <si>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</si>
  <si>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</si>
  <si>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</si>
  <si>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</si>
  <si>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</si>
  <si>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</si>
  <si>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</si>
  <si>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</si>
  <si>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</si>
  <si>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</si>
  <si>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</si>
  <si>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</si>
  <si>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</si>
  <si>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</si>
  <si>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</si>
  <si>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</si>
  <si>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</si>
  <si>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</si>
  <si>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</si>
  <si>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</si>
  <si>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</si>
  <si>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</si>
  <si>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</si>
  <si>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</si>
  <si>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</si>
  <si>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</si>
  <si>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</si>
  <si>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</si>
  <si>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</si>
  <si>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</si>
  <si>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</si>
  <si>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</si>
  <si>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</si>
  <si>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</si>
  <si>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</si>
  <si>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</si>
  <si>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</si>
  <si>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</si>
  <si>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</si>
  <si>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</si>
  <si>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</si>
  <si>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</si>
  <si>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</si>
  <si>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</si>
  <si>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</si>
  <si>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</si>
  <si>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</si>
  <si>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</si>
  <si>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</si>
  <si>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</si>
  <si>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</si>
  <si>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</si>
  <si>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</si>
  <si>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</si>
  <si>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</si>
  <si>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</si>
  <si>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</si>
  <si>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</si>
  <si>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</si>
  <si>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</si>
  <si>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</si>
  <si>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</si>
  <si>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</si>
  <si>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</si>
  <si>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</si>
  <si>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</si>
  <si>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</si>
  <si>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</si>
  <si>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</si>
  <si>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</si>
  <si>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</si>
  <si>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</si>
  <si>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</si>
  <si>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</si>
  <si>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</si>
  <si>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</si>
  <si>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</si>
  <si>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</si>
  <si>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</si>
  <si>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</si>
  <si>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</si>
  <si>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</si>
  <si>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</si>
  <si>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</si>
  <si>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</si>
  <si>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</si>
  <si>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</si>
  <si>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</si>
  <si>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</si>
  <si>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</si>
  <si>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</si>
  <si>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</si>
  <si>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</si>
  <si>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</si>
  <si>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</si>
  <si>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</si>
  <si>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</si>
  <si>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</si>
  <si>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</si>
  <si>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</si>
  <si>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</si>
  <si>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</si>
  <si>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</si>
  <si>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</si>
  <si>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</si>
  <si>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</si>
  <si>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</si>
  <si>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</si>
  <si>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</si>
  <si>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</si>
  <si>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</si>
  <si>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</si>
  <si>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</si>
  <si>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</si>
  <si>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</si>
  <si>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</si>
  <si>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</si>
  <si>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</si>
  <si>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</si>
  <si>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</si>
  <si>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</si>
  <si>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</si>
  <si>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</si>
  <si>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</si>
  <si>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</si>
  <si>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</si>
  <si>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</si>
  <si>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</si>
  <si>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</si>
  <si>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</si>
  <si>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</si>
  <si>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</si>
  <si>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</si>
  <si>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</si>
  <si>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</si>
  <si>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</si>
  <si>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</si>
  <si>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</si>
  <si>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</si>
  <si>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</si>
  <si>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</si>
  <si>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</si>
  <si>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</si>
  <si>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</si>
  <si>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</si>
  <si>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</si>
  <si>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</si>
  <si>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</si>
  <si>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</si>
  <si>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</si>
  <si>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</si>
  <si>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</si>
  <si>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</si>
  <si>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</si>
  <si>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</si>
  <si>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</si>
  <si>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</si>
  <si>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</si>
  <si>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</si>
  <si>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</si>
  <si>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</si>
  <si>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</si>
  <si>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</si>
  <si>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</si>
  <si>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</si>
  <si>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</si>
  <si>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</si>
  <si>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</si>
  <si>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</si>
  <si>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</si>
  <si>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</si>
  <si>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</si>
  <si>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</si>
  <si>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</si>
  <si>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</si>
  <si>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</si>
  <si>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</si>
  <si>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</si>
  <si>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</si>
  <si>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</si>
  <si>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</si>
  <si>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</si>
  <si>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</si>
  <si>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</si>
  <si>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</si>
  <si>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</si>
  <si>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</si>
  <si>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</si>
  <si>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</si>
  <si>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</si>
  <si>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</si>
  <si>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</si>
  <si>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</si>
  <si>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</si>
  <si>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</si>
  <si>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</si>
  <si>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</si>
  <si>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</si>
  <si>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</si>
  <si>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</si>
  <si>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</si>
  <si>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</si>
  <si>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</si>
  <si>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</si>
  <si>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</si>
  <si>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</si>
  <si>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</si>
  <si>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</si>
  <si>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</si>
  <si>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</si>
  <si>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</si>
  <si>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</si>
  <si>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</si>
  <si>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</si>
  <si>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</si>
  <si>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</si>
  <si>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</si>
  <si>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</si>
  <si>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</si>
  <si>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</si>
  <si>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</si>
  <si>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</si>
  <si>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</si>
  <si>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</si>
  <si>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</si>
  <si>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</si>
  <si>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</si>
  <si>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</si>
  <si>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</si>
  <si>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</si>
  <si>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</si>
  <si>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</si>
  <si>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</si>
  <si>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</si>
  <si>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</si>
  <si>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</si>
  <si>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</si>
  <si>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</si>
  <si>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</si>
  <si>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</si>
  <si>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</si>
  <si>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</si>
  <si>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</si>
  <si>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</si>
  <si>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</si>
  <si>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</si>
  <si>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</si>
  <si>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</si>
  <si>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</si>
  <si>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</si>
  <si>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</si>
  <si>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</si>
  <si>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</si>
  <si>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</si>
  <si>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</si>
  <si>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</si>
  <si>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</si>
  <si>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</si>
  <si>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</si>
  <si>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</si>
  <si>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</si>
  <si>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</si>
  <si>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</si>
  <si>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</si>
  <si>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</si>
  <si>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</si>
  <si>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</si>
  <si>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</si>
  <si>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</si>
  <si>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</si>
  <si>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</si>
  <si>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</si>
  <si>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</si>
  <si>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</si>
  <si>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</si>
  <si>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</si>
  <si>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</si>
  <si>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</si>
  <si>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</si>
  <si>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</si>
  <si>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</si>
  <si>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</si>
  <si>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</si>
  <si>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</si>
  <si>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</si>
  <si>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</si>
  <si>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</si>
  <si>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</si>
  <si>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</si>
  <si>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</si>
  <si>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</si>
  <si>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</si>
  <si>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</si>
  <si>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</si>
  <si>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</si>
  <si>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</si>
  <si>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</si>
  <si>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</si>
  <si>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</si>
  <si>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</si>
  <si>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</si>
  <si>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</si>
  <si>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</si>
  <si>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</si>
  <si>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</si>
  <si>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</si>
  <si>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</si>
  <si>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</si>
  <si>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</si>
  <si>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</si>
  <si>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</si>
  <si>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</si>
  <si>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</si>
  <si>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</si>
  <si>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</si>
  <si>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</si>
  <si>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</si>
  <si>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</si>
  <si>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</si>
  <si>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</si>
  <si>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</si>
  <si>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</si>
  <si>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</si>
  <si>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</si>
  <si>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</si>
  <si>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</si>
  <si>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</si>
  <si>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</si>
  <si>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</si>
  <si>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</si>
  <si>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</si>
  <si>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</si>
  <si>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</si>
  <si>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</si>
  <si>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</si>
  <si>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</si>
  <si>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</si>
  <si>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</si>
  <si>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</si>
  <si>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</si>
  <si>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</si>
  <si>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</si>
  <si>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</si>
  <si>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</si>
  <si>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</si>
  <si>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</si>
  <si>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</si>
  <si>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</si>
  <si>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</si>
  <si>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</si>
  <si>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</si>
  <si>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</si>
  <si>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</si>
  <si>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</si>
  <si>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</si>
  <si>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</si>
  <si>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</si>
  <si>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</si>
  <si>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</si>
  <si>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</si>
  <si>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</si>
  <si>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</si>
  <si>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</si>
  <si>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</si>
  <si>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</si>
  <si>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</si>
  <si>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</si>
  <si>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</si>
  <si>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</si>
  <si>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</si>
  <si>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</si>
  <si>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</si>
  <si>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</si>
  <si>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</si>
  <si>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</si>
  <si>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</si>
  <si>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</si>
  <si>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</si>
  <si>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</si>
  <si>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</si>
  <si>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</si>
  <si>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</si>
  <si>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</si>
  <si>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</si>
  <si>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</si>
  <si>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</si>
  <si>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</si>
  <si>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</si>
  <si>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</si>
  <si>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</si>
  <si>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</si>
  <si>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</si>
  <si>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</si>
  <si>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</si>
  <si>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</si>
  <si>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</si>
  <si>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</si>
  <si>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</si>
  <si>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</si>
  <si>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</si>
  <si>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</si>
  <si>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</si>
  <si>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</si>
  <si>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</si>
  <si>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</si>
  <si>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</si>
  <si>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</si>
  <si>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</si>
  <si>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</si>
  <si>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</si>
  <si>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</si>
  <si>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</si>
  <si>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</si>
  <si>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</si>
  <si>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</si>
  <si>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</si>
  <si>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</si>
  <si>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</si>
  <si>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</si>
  <si>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</si>
  <si>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</si>
  <si>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</si>
  <si>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</si>
  <si>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</si>
  <si>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</si>
  <si>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</si>
  <si>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</si>
  <si>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</si>
  <si>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</si>
  <si>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</si>
  <si>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</si>
  <si>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</si>
  <si>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</si>
  <si>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</si>
  <si>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</si>
  <si>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</si>
  <si>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</si>
  <si>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</si>
  <si>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</si>
  <si>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</si>
  <si>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</si>
  <si>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</si>
  <si>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</si>
  <si>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</si>
  <si>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</si>
  <si>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</si>
  <si>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</si>
  <si>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</si>
  <si>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</si>
  <si>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</si>
  <si>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</si>
  <si>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</si>
  <si>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</si>
  <si>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</si>
  <si>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</si>
  <si>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</si>
  <si>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</si>
  <si>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</si>
  <si>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</si>
  <si>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</si>
  <si>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</si>
  <si>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</si>
  <si>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</si>
  <si>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</si>
  <si>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</si>
  <si>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</si>
  <si>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</si>
  <si>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</si>
  <si>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</si>
  <si>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</si>
  <si>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</si>
  <si>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</si>
  <si>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</si>
  <si>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</si>
  <si>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</si>
  <si>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</si>
  <si>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</si>
  <si>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</si>
  <si>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</si>
  <si>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</si>
  <si>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</si>
  <si>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</si>
  <si>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</si>
  <si>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</si>
  <si>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</si>
  <si>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</si>
  <si>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</si>
  <si>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</si>
  <si>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</si>
  <si>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</si>
  <si>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</si>
  <si>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</si>
  <si>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</si>
  <si>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</si>
  <si>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</si>
  <si>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</si>
  <si>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</si>
  <si>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</si>
  <si>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</si>
  <si>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</si>
  <si>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</si>
  <si>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</si>
  <si>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</si>
  <si>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</si>
  <si>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</si>
  <si>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</si>
  <si>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</si>
  <si>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</si>
  <si>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</si>
  <si>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</si>
  <si>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</si>
  <si>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</si>
  <si>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</si>
  <si>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</si>
  <si>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</si>
  <si>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</si>
  <si>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</si>
  <si>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</si>
  <si>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</si>
  <si>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</si>
  <si>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</si>
  <si>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</si>
  <si>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</si>
  <si>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</si>
  <si>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</si>
  <si>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</si>
  <si>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</si>
  <si>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</si>
  <si>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</si>
  <si>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</si>
  <si>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</si>
  <si>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</si>
  <si>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</si>
  <si>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</si>
  <si>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</si>
  <si>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</si>
  <si>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</si>
  <si>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</si>
  <si>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</si>
  <si>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</si>
  <si>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</si>
  <si>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</si>
  <si>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</si>
  <si>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</si>
  <si>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</si>
  <si>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</si>
  <si>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</si>
  <si>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</si>
  <si>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</si>
  <si>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</si>
  <si>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</si>
  <si>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</si>
  <si>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</si>
  <si>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</si>
  <si>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</si>
  <si>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</si>
  <si>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</si>
  <si>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</si>
  <si>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</si>
  <si>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</si>
  <si>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</si>
  <si>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</si>
  <si>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</si>
  <si>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</si>
  <si>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</si>
  <si>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</si>
  <si>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</si>
  <si>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</si>
  <si>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</si>
  <si>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</si>
  <si>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</si>
  <si>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</si>
  <si>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</si>
  <si>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</si>
  <si>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</si>
  <si>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</si>
  <si>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</si>
  <si>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</si>
  <si>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</si>
  <si>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</si>
  <si>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</si>
  <si>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</si>
  <si>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</si>
  <si>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</si>
  <si>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</si>
  <si>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</si>
  <si>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</si>
  <si>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</si>
  <si>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</si>
  <si>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</si>
  <si>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</si>
  <si>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</si>
  <si>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</si>
  <si>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</si>
  <si>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</si>
  <si>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</si>
  <si>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</si>
  <si>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</si>
  <si>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</si>
  <si>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</si>
  <si>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</si>
  <si>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</si>
  <si>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</si>
  <si>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</si>
  <si>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</si>
  <si>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</si>
  <si>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</si>
  <si>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</si>
  <si>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</si>
  <si>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</si>
  <si>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</si>
  <si>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</si>
  <si>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</si>
  <si>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</si>
  <si>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</si>
  <si>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</si>
  <si>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</si>
  <si>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</si>
  <si>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</si>
  <si>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</si>
  <si>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</si>
  <si>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</si>
  <si>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</si>
  <si>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</si>
  <si>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</si>
  <si>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</si>
  <si>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</si>
  <si>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</si>
  <si>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</si>
  <si>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</si>
  <si>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</si>
  <si>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</si>
  <si>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</si>
  <si>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</si>
  <si>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</si>
  <si>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</si>
  <si>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</si>
  <si>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</si>
  <si>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</si>
  <si>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</si>
  <si>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</si>
  <si>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</si>
  <si>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</si>
  <si>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</si>
  <si>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</si>
  <si>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</si>
  <si>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</si>
  <si>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</si>
  <si>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</si>
  <si>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</si>
  <si>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</si>
  <si>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</si>
  <si>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</si>
  <si>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</si>
  <si>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</si>
  <si>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</si>
  <si>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</si>
  <si>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</si>
  <si>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</si>
  <si>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</si>
  <si>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</si>
  <si>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</si>
  <si>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</si>
  <si>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</si>
  <si>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</si>
  <si>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</si>
  <si>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</si>
  <si>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</si>
  <si>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</si>
  <si>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</si>
  <si>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</si>
  <si>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</si>
  <si>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</si>
  <si>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</si>
  <si>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</si>
  <si>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</si>
  <si>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</si>
  <si>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</si>
  <si>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</si>
  <si>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</si>
  <si>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</si>
  <si>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</si>
  <si>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</si>
  <si>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</si>
  <si>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</si>
  <si>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</si>
  <si>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</si>
  <si>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</si>
  <si>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</si>
  <si>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</si>
  <si>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</si>
  <si>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</si>
  <si>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</si>
  <si>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</si>
  <si>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</si>
  <si>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</si>
  <si>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</si>
  <si>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</si>
  <si>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</si>
  <si>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</si>
  <si>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</si>
  <si>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</si>
  <si>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</si>
  <si>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</si>
  <si>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</si>
  <si>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</si>
  <si>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</si>
  <si>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</si>
  <si>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</si>
  <si>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</si>
  <si>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</si>
  <si>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</si>
  <si>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</si>
  <si>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</si>
  <si>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</si>
  <si>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</si>
  <si>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</si>
  <si>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</si>
  <si>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</si>
  <si>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</si>
  <si>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</si>
  <si>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</si>
  <si>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</si>
  <si>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</si>
  <si>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</si>
  <si>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</si>
  <si>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</si>
  <si>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</si>
  <si>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</si>
  <si>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</si>
  <si>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</si>
  <si>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</si>
  <si>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</si>
  <si>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</si>
  <si>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</si>
  <si>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</si>
  <si>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</si>
  <si>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</si>
  <si>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</si>
  <si>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</si>
  <si>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</si>
  <si>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</si>
  <si>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</si>
  <si>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</si>
  <si>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</si>
  <si>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</si>
  <si>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</si>
  <si>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</si>
  <si>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</si>
  <si>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</si>
  <si>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</si>
  <si>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</si>
  <si>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</si>
  <si>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</si>
  <si>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</si>
  <si>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</si>
  <si>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</si>
  <si>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</si>
  <si>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</si>
  <si>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</si>
  <si>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</si>
  <si>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</si>
  <si>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</si>
  <si>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</si>
  <si>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</si>
  <si>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</si>
  <si>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</si>
  <si>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</si>
  <si>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</si>
  <si>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</si>
  <si>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</si>
  <si>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</si>
  <si>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</si>
  <si>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</si>
  <si>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</si>
  <si>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</si>
  <si>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</si>
  <si>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</si>
  <si>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</si>
  <si>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</si>
  <si>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</si>
  <si>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</si>
  <si>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</si>
  <si>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</si>
  <si>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</si>
  <si>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</si>
  <si>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</si>
  <si>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</si>
  <si>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</si>
  <si>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</si>
  <si>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</si>
  <si>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</si>
  <si>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</si>
  <si>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</si>
  <si>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</si>
  <si>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</si>
  <si>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</si>
  <si>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</si>
  <si>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</si>
  <si>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</si>
  <si>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</si>
  <si>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</si>
  <si>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</si>
  <si>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</si>
  <si>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</si>
  <si>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</si>
  <si>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</si>
  <si>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</si>
  <si>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</si>
  <si>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</si>
  <si>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</si>
  <si>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</si>
  <si>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</si>
  <si>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</si>
  <si>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</si>
  <si>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</si>
  <si>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</si>
  <si>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</si>
  <si>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</si>
  <si>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</si>
  <si>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</si>
  <si>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</si>
  <si>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</si>
  <si>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</si>
  <si>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</si>
  <si>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</si>
  <si>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</si>
  <si>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</si>
  <si>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</si>
  <si>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</si>
  <si>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</si>
  <si>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</si>
  <si>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</si>
  <si>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</si>
  <si>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</si>
  <si>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</si>
  <si>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</si>
  <si>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</si>
  <si>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</si>
  <si>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</si>
  <si>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</si>
  <si>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</si>
  <si>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</si>
  <si>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</si>
  <si>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</si>
  <si>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</si>
  <si>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</si>
  <si>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</si>
  <si>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</si>
  <si>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</si>
  <si>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</si>
  <si>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</si>
  <si>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</si>
  <si>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</si>
  <si>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</si>
  <si>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</si>
  <si>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</si>
  <si>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</si>
  <si>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</si>
  <si>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</si>
  <si>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</si>
  <si>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</si>
  <si>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</si>
  <si>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</si>
  <si>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</si>
  <si>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</si>
  <si>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</si>
  <si>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</si>
  <si>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</si>
  <si>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</si>
  <si>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</si>
  <si>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</si>
  <si>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</si>
  <si>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</si>
  <si>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</si>
  <si>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</si>
  <si>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</si>
  <si>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</si>
  <si>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</si>
  <si>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</si>
  <si>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</si>
  <si>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</si>
  <si>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</si>
  <si>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</si>
  <si>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</si>
  <si>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</si>
  <si>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</si>
  <si>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</si>
  <si>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</si>
  <si>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</si>
  <si>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</si>
  <si>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</si>
  <si>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</si>
  <si>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</si>
  <si>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</si>
  <si>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</si>
  <si>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</si>
  <si>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</si>
  <si>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</si>
  <si>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</si>
  <si>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</si>
  <si>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</si>
  <si>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</si>
  <si>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</si>
  <si>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</si>
  <si>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</si>
  <si>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</si>
  <si>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</si>
  <si>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</si>
  <si>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</si>
  <si>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</si>
  <si>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</si>
  <si>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</si>
  <si>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</si>
  <si>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</si>
  <si>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</si>
  <si>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</si>
  <si>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</si>
  <si>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</si>
  <si>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</si>
  <si>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</si>
  <si>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</si>
  <si>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</si>
  <si>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</si>
  <si>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</si>
  <si>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</si>
  <si>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</si>
  <si>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</si>
  <si>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</si>
  <si>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</si>
  <si>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</si>
  <si>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</si>
  <si>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</si>
  <si>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</si>
  <si>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</si>
  <si>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</si>
  <si>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</si>
  <si>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</si>
  <si>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</si>
  <si>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</si>
  <si>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</si>
  <si>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</si>
  <si>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</si>
  <si>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</si>
  <si>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</si>
  <si>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</si>
  <si>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</si>
  <si>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</si>
  <si>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</si>
  <si>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</si>
  <si>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</si>
  <si>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</si>
  <si>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</si>
  <si>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</si>
  <si>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</si>
  <si>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</si>
  <si>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</si>
  <si>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</si>
  <si>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</si>
  <si>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</si>
  <si>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</si>
  <si>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</si>
  <si>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</si>
  <si>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</si>
  <si>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</si>
  <si>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</si>
  <si>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</si>
  <si>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</si>
  <si>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</si>
  <si>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</si>
  <si>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</si>
  <si>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</si>
  <si>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</si>
  <si>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</si>
  <si>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</si>
  <si>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</si>
  <si>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</si>
  <si>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</si>
  <si>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</si>
  <si>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</si>
  <si>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</si>
  <si>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</si>
  <si>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</si>
  <si>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</si>
  <si>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</si>
  <si>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</si>
  <si>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</si>
  <si>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</si>
  <si>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</si>
  <si>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</si>
  <si>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</si>
  <si>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</si>
  <si>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</si>
  <si>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</si>
  <si>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</si>
  <si>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</si>
  <si>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</si>
  <si>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</si>
  <si>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</si>
  <si>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</si>
  <si>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</si>
  <si>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</si>
  <si>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</si>
  <si>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</si>
  <si>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</si>
  <si>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</si>
  <si>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</si>
  <si>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</si>
  <si>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</si>
  <si>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</si>
  <si>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</si>
  <si>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</si>
  <si>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</si>
  <si>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</si>
  <si>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</si>
  <si>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</si>
  <si>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</si>
  <si>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</si>
  <si>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</si>
  <si>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</si>
  <si>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</si>
  <si>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</si>
  <si>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</si>
  <si>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</si>
  <si>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</si>
  <si>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</si>
  <si>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</si>
  <si>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</si>
  <si>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</si>
  <si>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</si>
  <si>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</si>
  <si>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</si>
  <si>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</si>
  <si>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</si>
  <si>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</si>
  <si>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</si>
  <si>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</si>
  <si>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</si>
  <si>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</si>
  <si>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</si>
  <si>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</si>
  <si>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</si>
  <si>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</si>
  <si>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</si>
  <si>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</si>
  <si>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</si>
  <si>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</si>
  <si>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</si>
  <si>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</si>
  <si>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</si>
  <si>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</si>
  <si>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</si>
  <si>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</si>
  <si>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</si>
  <si>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</si>
  <si>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</si>
  <si>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</si>
  <si>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</si>
  <si>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</si>
  <si>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</si>
  <si>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</si>
  <si>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</si>
  <si>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</si>
  <si>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</si>
  <si>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</si>
  <si>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</si>
  <si>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</si>
  <si>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</si>
  <si>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</si>
  <si>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</si>
  <si>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</si>
  <si>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</si>
  <si>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</si>
  <si>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</si>
  <si>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</si>
  <si>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</si>
  <si>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</si>
  <si>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</si>
  <si>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</si>
  <si>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</si>
  <si>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</si>
  <si>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</si>
  <si>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</si>
  <si>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</si>
  <si>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</si>
  <si>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</si>
  <si>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</si>
  <si>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</si>
  <si>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</si>
  <si>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</si>
  <si>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</si>
  <si>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</si>
  <si>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</si>
  <si>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</si>
  <si>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</si>
  <si>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</si>
  <si>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</si>
  <si>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</si>
  <si>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</si>
  <si>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</si>
  <si>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</si>
  <si>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</si>
  <si>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</si>
  <si>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</si>
  <si>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</si>
  <si>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</si>
  <si>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</si>
  <si>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</si>
  <si>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</si>
  <si>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</si>
  <si>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</si>
  <si>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</si>
  <si>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</si>
  <si>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</si>
  <si>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</si>
  <si>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</si>
  <si>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</si>
  <si>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</si>
  <si>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</si>
  <si>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</si>
  <si>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</si>
  <si>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</si>
  <si>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</si>
  <si>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</si>
  <si>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</si>
  <si>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</si>
  <si>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</si>
  <si>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</si>
  <si>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</si>
  <si>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</si>
  <si>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</si>
  <si>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</si>
  <si>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</si>
  <si>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</si>
  <si>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</si>
  <si>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</si>
  <si>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</si>
  <si>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</si>
  <si>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</si>
  <si>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</si>
  <si>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</si>
  <si>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</si>
  <si>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</si>
  <si>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</si>
  <si>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</si>
  <si>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</si>
  <si>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</si>
  <si>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</si>
  <si>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</si>
  <si>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</si>
  <si>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</si>
  <si>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</si>
  <si>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</si>
  <si>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</si>
  <si>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</si>
  <si>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</si>
  <si>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</si>
  <si>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</si>
  <si>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</si>
  <si>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</si>
  <si>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</si>
  <si>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</si>
  <si>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</si>
  <si>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</si>
  <si>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</si>
  <si>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</si>
  <si>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</si>
  <si>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</si>
  <si>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</si>
  <si>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</si>
  <si>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</si>
  <si>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</si>
  <si>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</si>
  <si>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</si>
  <si>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</si>
  <si>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</si>
  <si>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</si>
  <si>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</si>
  <si>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</si>
  <si>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</si>
  <si>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</si>
  <si>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</si>
  <si>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</si>
  <si>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</si>
  <si>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</si>
  <si>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</si>
  <si>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</si>
  <si>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</si>
  <si>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</si>
  <si>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</si>
  <si>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</si>
  <si>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</si>
  <si>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</si>
  <si>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</si>
  <si>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</si>
  <si>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</si>
  <si>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</si>
  <si>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</si>
  <si>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</si>
  <si>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</si>
  <si>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</si>
  <si>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</si>
  <si>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</si>
  <si>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</si>
  <si>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</si>
  <si>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</si>
  <si>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</si>
  <si>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</si>
  <si>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</si>
  <si>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</si>
  <si>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</si>
  <si>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</si>
  <si>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</si>
  <si>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</si>
  <si>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</si>
  <si>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</si>
  <si>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</si>
  <si>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</si>
  <si>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</si>
  <si>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</si>
  <si>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</si>
  <si>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</si>
  <si>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</si>
  <si>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</si>
  <si>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</si>
  <si>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</si>
  <si>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</si>
  <si>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</si>
  <si>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</si>
  <si>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</si>
  <si>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</si>
  <si>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</si>
  <si>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</si>
  <si>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</si>
  <si>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</si>
  <si>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</si>
  <si>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</si>
  <si>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</si>
  <si>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</si>
  <si>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</si>
  <si>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</si>
  <si>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</si>
  <si>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</si>
  <si>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</si>
  <si>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</si>
  <si>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</si>
  <si>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</si>
  <si>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</si>
  <si>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</si>
  <si>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</si>
  <si>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</si>
  <si>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</si>
  <si>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</si>
  <si>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</si>
  <si>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</si>
  <si>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</si>
  <si>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</si>
  <si>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</si>
  <si>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</si>
  <si>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</si>
  <si>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</si>
  <si>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</si>
  <si>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</si>
  <si>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</si>
  <si>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</si>
  <si>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</si>
  <si>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</si>
  <si>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</si>
  <si>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</si>
  <si>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</si>
  <si>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</si>
  <si>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</si>
  <si>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</si>
  <si>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</si>
  <si>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</si>
  <si>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</si>
  <si>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</si>
  <si>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</si>
  <si>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</si>
  <si>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</si>
  <si>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</si>
  <si>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</si>
  <si>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</si>
  <si>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</si>
  <si>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</si>
  <si>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</si>
  <si>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</si>
  <si>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</si>
  <si>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</si>
  <si>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</si>
  <si>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</si>
  <si>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</si>
  <si>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</si>
  <si>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</si>
  <si>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</si>
  <si>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</si>
  <si>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</si>
  <si>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</si>
  <si>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</si>
  <si>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</si>
  <si>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</si>
  <si>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</si>
  <si>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</si>
  <si>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</si>
  <si>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</si>
  <si>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</si>
  <si>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</si>
  <si>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</si>
  <si>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</si>
  <si>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</si>
  <si>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</si>
  <si>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</si>
  <si>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</si>
  <si>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</si>
  <si>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</si>
  <si>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</si>
  <si>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</si>
  <si>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</si>
  <si>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</si>
  <si>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</si>
  <si>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</si>
  <si>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</si>
  <si>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</si>
  <si>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</si>
  <si>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</si>
  <si>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</si>
  <si>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</si>
  <si>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</si>
  <si>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</si>
  <si>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</si>
  <si>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</si>
  <si>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</si>
  <si>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</si>
  <si>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</si>
  <si>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</si>
  <si>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</si>
  <si>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</si>
  <si>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</si>
  <si>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</si>
  <si>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</si>
  <si>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</si>
  <si>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</si>
  <si>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</si>
  <si>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</si>
  <si>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</si>
  <si>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</si>
  <si>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</si>
  <si>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</si>
  <si>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</si>
  <si>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</si>
  <si>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</si>
  <si>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</si>
  <si>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</si>
  <si>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</si>
  <si>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</si>
  <si>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</si>
  <si>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</si>
  <si>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</si>
  <si>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</si>
  <si>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</si>
  <si>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</si>
  <si>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</si>
  <si>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</si>
  <si>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</si>
  <si>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</si>
  <si>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</si>
  <si>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</si>
  <si>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</si>
  <si>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</si>
  <si>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</si>
  <si>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</si>
  <si>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</si>
  <si>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</si>
  <si>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</si>
  <si>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</si>
  <si>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</si>
  <si>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</si>
  <si>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</si>
  <si>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</si>
  <si>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</si>
  <si>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</si>
  <si>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</si>
  <si>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</si>
  <si>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</si>
  <si>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</si>
  <si>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</si>
  <si>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</si>
  <si>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</si>
  <si>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</si>
  <si>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</si>
  <si>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</si>
  <si>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</si>
  <si>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</si>
  <si>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</si>
  <si>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</si>
  <si>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</si>
  <si>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</si>
  <si>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</si>
  <si>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</si>
  <si>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</si>
  <si>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</si>
  <si>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</si>
  <si>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</si>
  <si>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</si>
  <si>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</si>
  <si>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</si>
  <si>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</si>
  <si>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</si>
  <si>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</si>
  <si>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</si>
  <si>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</si>
  <si>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</si>
  <si>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</si>
  <si>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</si>
  <si>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</si>
  <si>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</si>
  <si>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</si>
  <si>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</si>
  <si>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</si>
  <si>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</si>
  <si>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</si>
  <si>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</si>
  <si>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</si>
  <si>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</si>
  <si>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</si>
  <si>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</si>
  <si>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</si>
  <si>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</si>
  <si>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</si>
  <si>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</si>
  <si>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</si>
  <si>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</si>
  <si>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</si>
  <si>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</si>
  <si>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</si>
  <si>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</si>
  <si>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</si>
  <si>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</si>
  <si>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</si>
  <si>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</si>
  <si>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</si>
  <si>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</si>
  <si>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</si>
  <si>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</si>
  <si>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</si>
  <si>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</si>
  <si>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</si>
  <si>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</si>
  <si>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</si>
  <si>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</si>
  <si>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</si>
  <si>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</si>
  <si>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</si>
  <si>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</si>
  <si>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</si>
  <si>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</si>
  <si>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</si>
  <si>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</si>
  <si>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</si>
  <si>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</si>
  <si>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</si>
  <si>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</si>
  <si>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</si>
  <si>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</si>
  <si>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</si>
  <si>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</si>
  <si>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</si>
  <si>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</si>
  <si>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</si>
  <si>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</si>
  <si>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</si>
  <si>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</si>
  <si>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</si>
  <si>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</si>
  <si>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</si>
  <si>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</si>
  <si>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</si>
  <si>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</si>
  <si>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</si>
  <si>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</si>
  <si>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</si>
  <si>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</si>
  <si>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</si>
  <si>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</si>
  <si>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</si>
  <si>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</si>
  <si>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</si>
  <si>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</si>
  <si>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</si>
  <si>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</si>
  <si>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</si>
  <si>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</si>
  <si>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</si>
  <si>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</si>
  <si>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</si>
  <si>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</si>
  <si>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</si>
  <si>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</si>
  <si>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</si>
  <si>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</si>
  <si>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</si>
  <si>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</si>
  <si>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</si>
  <si>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</si>
  <si>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</si>
  <si>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</si>
  <si>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</si>
  <si>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</si>
  <si>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</si>
  <si>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</si>
  <si>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</si>
  <si>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</si>
  <si>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</si>
  <si>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</si>
  <si>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</si>
  <si>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</si>
  <si>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</si>
  <si>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</si>
  <si>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</si>
  <si>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</si>
  <si>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</si>
  <si>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</si>
  <si>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</si>
  <si>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</si>
  <si>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</si>
  <si>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</si>
  <si>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</si>
  <si>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</si>
  <si>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</si>
  <si>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</si>
  <si>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</si>
  <si>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</si>
  <si>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</si>
  <si>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</si>
  <si>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</si>
  <si>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</si>
  <si>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</si>
  <si>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</si>
  <si>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</si>
  <si>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</si>
  <si>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</si>
  <si>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</si>
  <si>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</si>
  <si>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</si>
  <si>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</si>
  <si>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</si>
  <si>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</si>
  <si>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</si>
  <si>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</si>
  <si>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</si>
  <si>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</si>
  <si>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</si>
  <si>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</si>
  <si>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</si>
  <si>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</si>
  <si>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</si>
  <si>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</si>
  <si>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</si>
  <si>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</si>
  <si>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</si>
  <si>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</si>
  <si>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</si>
  <si>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</si>
  <si>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</si>
  <si>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</si>
  <si>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</si>
  <si>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</si>
  <si>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</si>
  <si>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</si>
  <si>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</si>
  <si>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</si>
  <si>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</si>
  <si>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</si>
  <si>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</si>
  <si>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</si>
  <si>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</si>
  <si>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</si>
  <si>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</si>
  <si>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</si>
  <si>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</si>
  <si>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</si>
  <si>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</si>
  <si>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</si>
  <si>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</si>
  <si>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</si>
  <si>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</si>
  <si>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</si>
  <si>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</si>
  <si>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</si>
  <si>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</si>
  <si>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</si>
  <si>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</si>
  <si>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</si>
  <si>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</si>
  <si>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</si>
  <si>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</si>
  <si>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</si>
  <si>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</si>
  <si>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</si>
  <si>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</si>
  <si>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</si>
  <si>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</si>
  <si>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</si>
  <si>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</si>
  <si>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</si>
  <si>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</si>
  <si>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</si>
  <si>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</si>
  <si>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</si>
  <si>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</si>
  <si>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</si>
  <si>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</si>
  <si>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</si>
  <si>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</si>
  <si>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</si>
  <si>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</si>
  <si>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</si>
  <si>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</si>
  <si>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</si>
  <si>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</si>
  <si>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</si>
  <si>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</si>
  <si>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</si>
  <si>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</si>
  <si>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</si>
  <si>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</si>
  <si>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</si>
  <si>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</si>
  <si>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</si>
  <si>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</si>
  <si>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</si>
  <si>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</si>
  <si>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</si>
  <si>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</si>
  <si>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</si>
  <si>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</si>
  <si>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</si>
  <si>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</si>
  <si>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</si>
  <si>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</si>
  <si>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</si>
  <si>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</si>
  <si>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</si>
  <si>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</si>
  <si>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</si>
  <si>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</si>
  <si>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</si>
  <si>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</si>
  <si>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</si>
  <si>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</si>
  <si>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</si>
  <si>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</si>
  <si>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</si>
  <si>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</si>
  <si>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</si>
  <si>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</si>
  <si>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</si>
  <si>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</si>
  <si>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</si>
  <si>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</si>
  <si>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</si>
  <si>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</si>
  <si>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</si>
  <si>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</si>
  <si>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</si>
  <si>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</si>
  <si>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</si>
  <si>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</si>
  <si>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</si>
  <si>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</si>
  <si>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</si>
  <si>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</si>
  <si>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</si>
  <si>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</si>
  <si>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</si>
  <si>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</si>
  <si>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</si>
  <si>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</si>
  <si>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</si>
  <si>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</si>
  <si>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</si>
  <si>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</si>
  <si>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</si>
  <si>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</si>
  <si>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</si>
  <si>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</si>
  <si>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</si>
  <si>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</si>
  <si>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</si>
  <si>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</si>
  <si>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</si>
  <si>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</si>
  <si>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</si>
  <si>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</si>
  <si>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</si>
  <si>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</si>
  <si>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</si>
  <si>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</si>
  <si>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</si>
  <si>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</si>
  <si>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</si>
  <si>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</si>
  <si>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</si>
  <si>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</si>
  <si>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</si>
  <si>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</si>
  <si>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</si>
  <si>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</si>
  <si>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</si>
  <si>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</si>
  <si>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</si>
  <si>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</si>
  <si>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</si>
  <si>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</si>
  <si>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</si>
  <si>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</si>
  <si>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</si>
  <si>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</si>
  <si>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</si>
  <si>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</si>
  <si>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</si>
  <si>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</si>
  <si>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</si>
  <si>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</si>
  <si>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</si>
  <si>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</si>
  <si>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</si>
  <si>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</si>
  <si>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</si>
  <si>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</si>
  <si>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</si>
  <si>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</si>
  <si>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</si>
  <si>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</si>
  <si>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</si>
  <si>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</si>
  <si>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</si>
  <si>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</si>
  <si>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</si>
  <si>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</si>
  <si>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</si>
  <si>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</si>
  <si>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</si>
  <si>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</si>
  <si>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</si>
  <si>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</si>
  <si>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</si>
  <si>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</si>
  <si>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</si>
  <si>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</si>
  <si>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</si>
  <si>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</si>
  <si>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</si>
  <si>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</si>
  <si>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</si>
  <si>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</si>
  <si>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</si>
  <si>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</si>
  <si>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</si>
  <si>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</si>
  <si>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</si>
  <si>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</si>
  <si>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</si>
  <si>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</si>
  <si>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</si>
  <si>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</si>
  <si>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</si>
  <si>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</si>
  <si>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</si>
  <si>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</si>
  <si>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</si>
  <si>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</si>
  <si>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</si>
  <si>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</si>
  <si>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</si>
  <si>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</si>
  <si>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</si>
  <si>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</si>
  <si>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</si>
  <si>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</si>
  <si>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</si>
  <si>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</si>
  <si>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</si>
  <si>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</si>
  <si>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</si>
  <si>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</si>
  <si>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</si>
  <si>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</si>
  <si>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</si>
  <si>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</si>
  <si>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</si>
  <si>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</si>
  <si>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</si>
  <si>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</si>
  <si>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</si>
  <si>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</si>
  <si>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</si>
  <si>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</si>
  <si>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</si>
  <si>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</si>
  <si>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</si>
  <si>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</si>
  <si>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</si>
  <si>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</si>
  <si>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</si>
  <si>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</si>
  <si>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</si>
  <si>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</si>
  <si>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</si>
  <si>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</si>
  <si>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</si>
  <si>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</si>
  <si>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</si>
  <si>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</si>
  <si>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</si>
  <si>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</si>
  <si>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</si>
  <si>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</si>
  <si>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</si>
  <si>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</si>
  <si>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</si>
  <si>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</si>
  <si>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</si>
  <si>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</si>
  <si>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</si>
  <si>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</si>
  <si>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</si>
  <si>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</si>
  <si>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</si>
  <si>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</si>
  <si>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</si>
  <si>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</si>
  <si>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</si>
  <si>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</si>
  <si>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</si>
  <si>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</si>
  <si>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</si>
  <si>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</si>
  <si>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</si>
  <si>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</si>
  <si>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</si>
  <si>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</si>
  <si>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</si>
  <si>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</si>
  <si>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</si>
  <si>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</si>
  <si>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</si>
  <si>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</si>
  <si>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</si>
  <si>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</si>
  <si>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</si>
  <si>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</si>
  <si>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</si>
  <si>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</si>
  <si>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</si>
  <si>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</si>
  <si>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</si>
  <si>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</si>
  <si>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</si>
  <si>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</si>
  <si>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</si>
  <si>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</si>
  <si>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</si>
  <si>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</si>
  <si>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</si>
  <si>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</si>
  <si>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</si>
  <si>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</si>
  <si>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</si>
  <si>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</si>
  <si>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</si>
  <si>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</si>
  <si>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</si>
  <si>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</si>
  <si>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</si>
  <si>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</si>
  <si>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</si>
  <si>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</si>
  <si>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</si>
  <si>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</si>
  <si>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</si>
  <si>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</si>
  <si>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</si>
  <si>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</si>
  <si>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</si>
  <si>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</si>
  <si>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</si>
  <si>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</si>
  <si>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</si>
  <si>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</si>
  <si>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</si>
  <si>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</si>
  <si>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</si>
  <si>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</si>
  <si>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</si>
  <si>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</si>
  <si>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</si>
  <si>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</si>
  <si>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</si>
  <si>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</si>
  <si>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</si>
  <si>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</si>
  <si>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</si>
  <si>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</si>
  <si>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</si>
  <si>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</si>
  <si>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</si>
  <si>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</si>
  <si>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</si>
  <si>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</si>
  <si>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</si>
  <si>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</si>
  <si>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</si>
  <si>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</si>
  <si>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</si>
  <si>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</si>
  <si>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</si>
  <si>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</si>
  <si>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</si>
  <si>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</si>
  <si>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</si>
  <si>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</si>
  <si>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</si>
  <si>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</si>
  <si>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</si>
  <si>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</si>
  <si>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</si>
  <si>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</si>
  <si>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</si>
  <si>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</si>
  <si>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</si>
  <si>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</si>
  <si>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</si>
  <si>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</si>
  <si>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</si>
  <si>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</si>
  <si>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</si>
  <si>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</si>
  <si>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</si>
  <si>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</si>
  <si>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</si>
  <si>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</si>
  <si>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</si>
  <si>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</si>
  <si>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</si>
  <si>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</si>
  <si>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</si>
  <si>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</si>
  <si>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</si>
  <si>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</si>
  <si>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</si>
  <si>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</si>
  <si>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</si>
  <si>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</si>
  <si>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</si>
  <si>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</si>
  <si>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</si>
  <si>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</si>
  <si>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</si>
  <si>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</si>
  <si>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</si>
  <si>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</si>
  <si>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</si>
  <si>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</si>
  <si>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</si>
  <si>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</si>
  <si>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</si>
  <si>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</si>
  <si>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</si>
  <si>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</si>
  <si>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</si>
  <si>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</si>
  <si>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</si>
  <si>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</si>
  <si>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</si>
  <si>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</si>
  <si>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</si>
  <si>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</si>
  <si>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</si>
  <si>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</si>
  <si>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</si>
  <si>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</si>
  <si>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</si>
  <si>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</si>
  <si>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</si>
  <si>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</si>
  <si>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</si>
  <si>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</si>
  <si>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</si>
  <si>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</si>
  <si>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</si>
  <si>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</si>
  <si>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</si>
  <si>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</si>
  <si>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</si>
  <si>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</si>
  <si>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</si>
  <si>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</si>
  <si>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</si>
  <si>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</si>
  <si>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</si>
  <si>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</si>
  <si>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</si>
  <si>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</si>
  <si>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</si>
  <si>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</si>
  <si>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</si>
  <si>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</si>
  <si>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</si>
  <si>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</si>
  <si>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</si>
  <si>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</si>
  <si>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</si>
  <si>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</si>
  <si>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</si>
  <si>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</si>
  <si>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</si>
  <si>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</si>
  <si>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</si>
  <si>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</si>
  <si>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</si>
  <si>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</si>
  <si>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</si>
  <si>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</si>
  <si>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</si>
  <si>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</si>
  <si>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</si>
  <si>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</si>
  <si>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</si>
  <si>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</si>
  <si>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</si>
  <si>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</si>
  <si>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</si>
  <si>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</si>
  <si>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</si>
  <si>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</si>
  <si>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</si>
  <si>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</si>
  <si>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</si>
  <si>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</si>
  <si>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</si>
  <si>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</si>
  <si>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</si>
  <si>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</si>
  <si>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</si>
  <si>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</si>
  <si>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</si>
  <si>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</si>
  <si>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</si>
  <si>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</si>
  <si>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</si>
  <si>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</si>
  <si>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</si>
  <si>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</si>
  <si>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</si>
  <si>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</si>
  <si>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</si>
  <si>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</si>
  <si>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</si>
  <si>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</si>
  <si>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</si>
  <si>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</si>
  <si>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</si>
  <si>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</si>
  <si>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</si>
  <si>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</si>
  <si>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</si>
  <si>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</si>
  <si>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</si>
  <si>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</si>
  <si>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</si>
  <si>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</si>
  <si>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</si>
  <si>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</si>
  <si>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</si>
  <si>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</si>
  <si>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</si>
  <si>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</si>
  <si>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</si>
  <si>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</si>
  <si>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</si>
  <si>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</si>
  <si>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</si>
  <si>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</si>
  <si>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</si>
  <si>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</si>
  <si>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</si>
  <si>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</si>
  <si>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</si>
  <si>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</si>
  <si>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</si>
  <si>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</si>
  <si>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</si>
  <si>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</si>
  <si>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</si>
  <si>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</si>
  <si>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</si>
  <si>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</si>
  <si>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</si>
  <si>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</si>
  <si>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</si>
  <si>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</si>
  <si>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</si>
  <si>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</si>
  <si>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</si>
  <si>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</si>
  <si>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</si>
  <si>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</si>
  <si>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</si>
  <si>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</si>
  <si>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</si>
  <si>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</si>
  <si>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</si>
  <si>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</si>
  <si>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</si>
  <si>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</si>
  <si>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</si>
  <si>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</si>
  <si>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</si>
  <si>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</si>
  <si>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</si>
  <si>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</si>
  <si>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</si>
  <si>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</si>
  <si>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</si>
  <si>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</si>
  <si>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</si>
  <si>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</si>
  <si>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</si>
  <si>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</si>
  <si>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</si>
  <si>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</si>
  <si>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</si>
  <si>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</si>
  <si>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</si>
  <si>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</si>
  <si>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</si>
  <si>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</si>
  <si>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</si>
  <si>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</si>
  <si>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</si>
  <si>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</si>
  <si>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</si>
  <si>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</si>
  <si>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</si>
  <si>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</si>
  <si>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</si>
  <si>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</si>
  <si>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</si>
  <si>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</si>
  <si>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</si>
  <si>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</si>
  <si>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</si>
  <si>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</si>
  <si>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</si>
  <si>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</si>
  <si>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</si>
  <si>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</si>
  <si>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</si>
  <si>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</si>
  <si>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</si>
  <si>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</si>
  <si>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</si>
  <si>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</si>
  <si>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</si>
  <si>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</si>
  <si>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</si>
  <si>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</si>
  <si>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</si>
  <si>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</si>
  <si>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</si>
  <si>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</si>
  <si>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</si>
  <si>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</si>
  <si>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</si>
  <si>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</si>
  <si>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</si>
  <si>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</si>
  <si>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</si>
  <si>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</si>
  <si>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</si>
  <si>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</si>
  <si>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</si>
  <si>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</si>
  <si>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</si>
  <si>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</si>
  <si>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</si>
  <si>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</si>
  <si>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</si>
  <si>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</si>
  <si>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</si>
  <si>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</si>
  <si>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</si>
  <si>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</si>
  <si>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</si>
  <si>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</si>
  <si>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</si>
  <si>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</si>
  <si>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</si>
  <si>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</si>
  <si>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</si>
  <si>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</si>
  <si>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</si>
  <si>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</si>
  <si>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</si>
  <si>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</si>
  <si>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</si>
  <si>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</si>
  <si>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</si>
  <si>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</si>
  <si>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</si>
  <si>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</si>
  <si>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</si>
  <si>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</si>
  <si>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</si>
  <si>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</si>
  <si>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</si>
  <si>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</si>
  <si>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</si>
  <si>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</si>
  <si>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</si>
  <si>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</si>
  <si>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</si>
  <si>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</si>
  <si>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</si>
  <si>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</si>
  <si>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</si>
  <si>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</si>
  <si>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</si>
  <si>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</si>
  <si>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</si>
  <si>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</si>
  <si>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</si>
  <si>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</si>
  <si>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</si>
  <si>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</si>
  <si>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</si>
  <si>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</si>
  <si>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</si>
  <si>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</si>
  <si>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</si>
  <si>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</si>
  <si>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</si>
  <si>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</si>
  <si>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</si>
  <si>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</si>
  <si>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</si>
  <si>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</si>
  <si>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</si>
  <si>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</si>
  <si>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</si>
  <si>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</si>
  <si>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</si>
  <si>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</si>
  <si>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</si>
  <si>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</si>
  <si>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</si>
  <si>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</si>
  <si>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</si>
  <si>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</si>
  <si>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</si>
  <si>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</si>
  <si>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</si>
  <si>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</si>
  <si>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</si>
  <si>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</si>
  <si>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</si>
  <si>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</si>
  <si>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</si>
  <si>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</si>
  <si>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</si>
  <si>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</si>
  <si>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</si>
  <si>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</si>
  <si>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</si>
  <si>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</si>
  <si>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</si>
  <si>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</si>
  <si>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</si>
  <si>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</si>
  <si>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</si>
  <si>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</si>
  <si>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</si>
  <si>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</si>
  <si>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</si>
  <si>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</si>
  <si>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</si>
  <si>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</si>
  <si>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</si>
  <si>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</si>
  <si>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</si>
  <si>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</si>
  <si>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</si>
  <si>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</si>
  <si>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</si>
  <si>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</si>
  <si>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</si>
  <si>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</si>
  <si>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</si>
  <si>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</si>
  <si>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</si>
  <si>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</si>
  <si>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</si>
  <si>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</si>
  <si>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</si>
  <si>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</si>
  <si>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</si>
  <si>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</si>
  <si>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</si>
  <si>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</si>
  <si>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</si>
  <si>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</si>
  <si>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</si>
  <si>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</si>
  <si>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</si>
  <si>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</si>
  <si>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</si>
  <si>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</si>
  <si>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</si>
  <si>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</si>
  <si>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</si>
  <si>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</si>
  <si>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</si>
  <si>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</si>
  <si>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</si>
  <si>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</si>
  <si>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</si>
  <si>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</si>
  <si>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</si>
  <si>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</si>
  <si>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</si>
  <si>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</si>
  <si>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</si>
  <si>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</si>
  <si>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</si>
  <si>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</si>
  <si>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</si>
  <si>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</si>
  <si>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</si>
  <si>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</si>
  <si>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</si>
  <si>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</si>
  <si>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</si>
  <si>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</si>
  <si>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</si>
  <si>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</si>
  <si>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</si>
  <si>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</si>
  <si>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</si>
  <si>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</si>
  <si>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</si>
  <si>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</si>
  <si>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</si>
  <si>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</si>
  <si>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</si>
  <si>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</si>
  <si>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</si>
  <si>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</si>
  <si>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</si>
  <si>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</si>
  <si>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</si>
  <si>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</si>
  <si>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</si>
  <si>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</si>
  <si>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</si>
  <si>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</si>
  <si>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</si>
  <si>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</si>
  <si>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</si>
  <si>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</si>
  <si>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</si>
  <si>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</si>
  <si>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</si>
  <si>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</si>
  <si>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</si>
  <si>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</si>
  <si>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</si>
  <si>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</si>
  <si>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</si>
  <si>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</si>
  <si>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</si>
  <si>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</si>
  <si>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</si>
  <si>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</si>
  <si>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</si>
  <si>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</si>
  <si>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</si>
  <si>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</si>
  <si>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</si>
  <si>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</si>
  <si>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</si>
  <si>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</si>
  <si>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</si>
  <si>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</si>
  <si>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</si>
  <si>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</si>
  <si>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</si>
  <si>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</si>
  <si>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</si>
  <si>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</si>
  <si>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</si>
  <si>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</si>
  <si>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</si>
  <si>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</si>
  <si>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</si>
  <si>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</si>
  <si>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</si>
  <si>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</si>
  <si>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</si>
  <si>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</si>
  <si>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</si>
  <si>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</si>
  <si>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</si>
  <si>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</si>
  <si>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</si>
  <si>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</si>
  <si>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</si>
  <si>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</si>
  <si>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</si>
  <si>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</si>
  <si>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</si>
  <si>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</si>
  <si>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</si>
  <si>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</si>
  <si>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</si>
  <si>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</si>
  <si>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</si>
  <si>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</si>
  <si>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</si>
  <si>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</si>
  <si>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</si>
  <si>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</si>
  <si>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</si>
  <si>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</si>
  <si>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</si>
  <si>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</si>
  <si>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</si>
  <si>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</si>
  <si>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</si>
  <si>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</si>
  <si>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</si>
  <si>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</si>
  <si>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</si>
  <si>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</si>
  <si>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</si>
  <si>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</si>
  <si>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</si>
  <si>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</si>
  <si>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</si>
  <si>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</si>
  <si>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</si>
  <si>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</si>
  <si>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</si>
  <si>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</si>
  <si>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</si>
  <si>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</si>
  <si>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</si>
  <si>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</si>
  <si>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</si>
  <si>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</si>
  <si>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</si>
  <si>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</si>
  <si>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</si>
  <si>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</si>
  <si>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</si>
  <si>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</si>
  <si>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</si>
  <si>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</si>
  <si>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</si>
  <si>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</si>
  <si>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</si>
  <si>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</si>
  <si>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</si>
  <si>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</si>
  <si>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</si>
  <si>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</si>
  <si>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</si>
  <si>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</si>
  <si>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</si>
  <si>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</si>
  <si>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</si>
  <si>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</si>
  <si>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</si>
  <si>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</si>
  <si>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</si>
  <si>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</si>
  <si>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</si>
  <si>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</si>
  <si>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</si>
  <si>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</si>
  <si>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</si>
  <si>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</si>
  <si>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</si>
  <si>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</si>
  <si>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</si>
  <si>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</si>
  <si>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</si>
  <si>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</si>
  <si>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</si>
  <si>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</si>
  <si>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</si>
  <si>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</si>
  <si>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</si>
  <si>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</si>
  <si>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</si>
  <si>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</si>
  <si>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</si>
  <si>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</si>
  <si>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</si>
  <si>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</si>
  <si>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</si>
  <si>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</si>
  <si>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</si>
  <si>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</si>
  <si>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</si>
  <si>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</si>
  <si>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</si>
  <si>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</si>
  <si>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</si>
  <si>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</si>
  <si>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</si>
  <si>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</si>
  <si>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</si>
  <si>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</si>
  <si>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</si>
  <si>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</si>
  <si>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</si>
  <si>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</si>
  <si>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</si>
  <si>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</si>
  <si>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</si>
  <si>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</si>
  <si>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</si>
  <si>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</si>
  <si>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</si>
  <si>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</si>
  <si>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>Al 31 de diciembre de 2017 y al 30 de septiembre de 2018 (b)</t>
  </si>
  <si>
    <t>Del 1 de enero al 30 de septiembre de 2018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</si>
</sst>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color theme="1"/>
      <name val="}"/>
    </font>
    <font>
      <sz val="8"/>
      <color theme="1"/>
      <name val="}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4">
    <xf numFmtId="0" fontId="0" fillId="0" borderId="0"/>
    <xf numFmtId="0" fontId="17" fillId="0" borderId="0"/>
    <xf numFmtId="0" fontId="15" fillId="0" borderId="0"/>
    <xf numFmtId="44" fontId="17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15" fillId="0" borderId="13" xfId="0" applyNumberFormat="1" applyFont="1" applyBorder="1" applyAlignment="1" applyProtection="1">
      <alignment vertical="center"/>
      <protection locked="0"/>
    </xf>
    <xf numFmtId="4" fontId="16" fillId="0" borderId="13" xfId="0" applyNumberFormat="1" applyFont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8" fillId="0" borderId="12" xfId="1" applyNumberFormat="1" applyFont="1" applyBorder="1" applyAlignment="1">
      <alignment vertical="center"/>
    </xf>
    <xf numFmtId="4" fontId="18" fillId="0" borderId="13" xfId="1" applyNumberFormat="1" applyFont="1" applyBorder="1" applyAlignment="1">
      <alignment vertical="center"/>
    </xf>
    <xf numFmtId="4" fontId="19" fillId="0" borderId="13" xfId="1" applyNumberFormat="1" applyFont="1" applyBorder="1" applyAlignment="1">
      <alignment vertical="center"/>
    </xf>
    <xf numFmtId="4" fontId="19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5" fillId="0" borderId="13" xfId="1" applyNumberFormat="1" applyFont="1" applyBorder="1" applyAlignment="1">
      <alignment vertical="center"/>
    </xf>
    <xf numFmtId="4" fontId="16" fillId="0" borderId="12" xfId="1" applyNumberFormat="1" applyFont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  <xf numFmtId="4" fontId="1" fillId="0" borderId="13" xfId="0" applyNumberFormat="1" applyFont="1" applyFill="1" applyBorder="1" applyAlignment="1" applyProtection="1">
      <alignment vertical="center"/>
      <protection locked="0"/>
    </xf>
  </cellXfs>
  <cellStyles count="4">
    <cellStyle name="Moneda 2" xfId="3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76" t="s">
        <v>829</v>
      </c>
      <c r="B1" s="177"/>
      <c r="C1" s="177"/>
      <c r="D1" s="177"/>
      <c r="E1" s="178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9" t="s">
        <v>3302</v>
      </c>
      <c r="D3" s="179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B75" sqref="B75"/>
    </sheetView>
  </sheetViews>
  <sheetFormatPr baseColWidth="10" defaultRowHeight="15" zeroHeight="1" x14ac:dyDescent="0.25"/>
  <cols>
    <col min="1" max="1" width="101.42578125" customWidth="1"/>
    <col min="2" max="4" width="25.7109375" customWidth="1"/>
    <col min="5" max="11" width="0" hidden="1" customWidth="1"/>
  </cols>
  <sheetData>
    <row r="1" spans="1:11" s="91" customFormat="1" ht="37.5" customHeight="1" x14ac:dyDescent="0.25">
      <c r="A1" s="192" t="s">
        <v>542</v>
      </c>
      <c r="B1" s="192"/>
      <c r="C1" s="192"/>
      <c r="D1" s="192"/>
      <c r="E1" s="111"/>
      <c r="F1" s="111"/>
      <c r="G1" s="111"/>
      <c r="H1" s="111"/>
      <c r="I1" s="111"/>
      <c r="J1" s="111"/>
      <c r="K1" s="111"/>
    </row>
    <row r="2" spans="1:11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2"/>
    </row>
    <row r="3" spans="1:11" x14ac:dyDescent="0.25">
      <c r="A3" s="183" t="s">
        <v>166</v>
      </c>
      <c r="B3" s="184"/>
      <c r="C3" s="184"/>
      <c r="D3" s="185"/>
    </row>
    <row r="4" spans="1:11" x14ac:dyDescent="0.25">
      <c r="A4" s="186" t="str">
        <f>TRIMESTRE</f>
        <v>Del 1 de enero al 30 de septiembre de 2018 (b)</v>
      </c>
      <c r="B4" s="187"/>
      <c r="C4" s="187"/>
      <c r="D4" s="188"/>
    </row>
    <row r="5" spans="1:11" x14ac:dyDescent="0.25">
      <c r="A5" s="189" t="s">
        <v>118</v>
      </c>
      <c r="B5" s="190"/>
      <c r="C5" s="190"/>
      <c r="D5" s="191"/>
    </row>
    <row r="6" spans="1:11" x14ac:dyDescent="0.25"/>
    <row r="7" spans="1:11" ht="39" customHeight="1" x14ac:dyDescent="0.2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ht="14.25" customHeight="1" x14ac:dyDescent="0.25">
      <c r="A8" s="55" t="s">
        <v>168</v>
      </c>
      <c r="B8" s="150">
        <v>48477251</v>
      </c>
      <c r="C8" s="150">
        <v>31553224.309999999</v>
      </c>
      <c r="D8" s="150">
        <v>31553224.309999999</v>
      </c>
    </row>
    <row r="9" spans="1:11" x14ac:dyDescent="0.25">
      <c r="A9" s="53" t="s">
        <v>169</v>
      </c>
      <c r="B9" s="151">
        <v>48477251</v>
      </c>
      <c r="C9" s="151">
        <v>31553224.309999999</v>
      </c>
      <c r="D9" s="151">
        <v>31553224.309999999</v>
      </c>
    </row>
    <row r="10" spans="1:11" ht="14.25" customHeight="1" x14ac:dyDescent="0.25">
      <c r="A10" s="53" t="s">
        <v>170</v>
      </c>
      <c r="B10" s="151">
        <v>0</v>
      </c>
      <c r="C10" s="151">
        <v>0</v>
      </c>
      <c r="D10" s="151">
        <v>0</v>
      </c>
    </row>
    <row r="11" spans="1:11" ht="14.25" customHeight="1" x14ac:dyDescent="0.25">
      <c r="A11" s="53" t="s">
        <v>171</v>
      </c>
      <c r="B11" s="151"/>
      <c r="C11" s="151"/>
      <c r="D11" s="151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53">
        <v>48477251</v>
      </c>
      <c r="C13" s="153">
        <v>21596889.640000001</v>
      </c>
      <c r="D13" s="153">
        <v>21596889.640000001</v>
      </c>
    </row>
    <row r="14" spans="1:11" x14ac:dyDescent="0.25">
      <c r="A14" s="53" t="s">
        <v>172</v>
      </c>
      <c r="B14" s="154">
        <v>48477251</v>
      </c>
      <c r="C14" s="154">
        <v>21596889.640000001</v>
      </c>
      <c r="D14" s="154">
        <v>21596889.640000001</v>
      </c>
    </row>
    <row r="15" spans="1:11" x14ac:dyDescent="0.25">
      <c r="A15" s="53" t="s">
        <v>173</v>
      </c>
      <c r="B15" s="154">
        <v>0</v>
      </c>
      <c r="C15" s="154">
        <v>0</v>
      </c>
      <c r="D15" s="154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155">
        <v>1753259.64</v>
      </c>
      <c r="D17" s="155">
        <v>1753259.64</v>
      </c>
    </row>
    <row r="18" spans="1:4" x14ac:dyDescent="0.25">
      <c r="A18" s="53" t="s">
        <v>175</v>
      </c>
      <c r="B18" s="118">
        <v>0</v>
      </c>
      <c r="C18" s="156">
        <v>1753259.64</v>
      </c>
      <c r="D18" s="156">
        <v>1753259.64</v>
      </c>
    </row>
    <row r="19" spans="1:4" x14ac:dyDescent="0.25">
      <c r="A19" s="53" t="s">
        <v>176</v>
      </c>
      <c r="B19" s="118">
        <v>0</v>
      </c>
      <c r="C19" s="156"/>
      <c r="D19" s="156"/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0">C8-C13+C17</f>
        <v>11709594.309999999</v>
      </c>
      <c r="D21" s="40">
        <f t="shared" si="0"/>
        <v>11709594.309999999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1">C21-C11</f>
        <v>11709594.309999999</v>
      </c>
      <c r="D23" s="40">
        <f t="shared" si="1"/>
        <v>11709594.309999999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2">C23-C17</f>
        <v>9956334.6699999981</v>
      </c>
      <c r="D25" s="40">
        <f>D23-D17</f>
        <v>9956334.6699999981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3">C30+C31</f>
        <v>0</v>
      </c>
      <c r="D29" s="61">
        <f t="shared" si="3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4">C25+C29</f>
        <v>9956334.6699999981</v>
      </c>
      <c r="D33" s="61">
        <f t="shared" si="4"/>
        <v>9956334.6699999981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5">C38+C39</f>
        <v>0</v>
      </c>
      <c r="D37" s="61">
        <f t="shared" si="5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6">C41+C42</f>
        <v>0</v>
      </c>
      <c r="D40" s="61">
        <f t="shared" si="6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7">C37-C40</f>
        <v>0</v>
      </c>
      <c r="D44" s="61">
        <f t="shared" si="7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B9</f>
        <v>48477251</v>
      </c>
      <c r="C48" s="123">
        <f>C9</f>
        <v>31553224.309999999</v>
      </c>
      <c r="D48" s="123">
        <f t="shared" ref="D48" si="8">D9</f>
        <v>31553224.309999999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9">C50-C51</f>
        <v>0</v>
      </c>
      <c r="D49" s="61">
        <f t="shared" si="9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48477251</v>
      </c>
      <c r="C53" s="60">
        <f t="shared" ref="C53:D53" si="10">C14</f>
        <v>21596889.640000001</v>
      </c>
      <c r="D53" s="60">
        <f t="shared" si="10"/>
        <v>21596889.640000001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1">C18</f>
        <v>1753259.64</v>
      </c>
      <c r="D55" s="60">
        <f t="shared" si="11"/>
        <v>1753259.64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11709594.309999999</v>
      </c>
      <c r="D57" s="61">
        <f t="shared" ref="D57" si="12">D48+D49-D53+D55</f>
        <v>11709594.309999999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3">C57-C49</f>
        <v>11709594.309999999</v>
      </c>
      <c r="D59" s="61">
        <f t="shared" si="13"/>
        <v>11709594.309999999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4">C10</f>
        <v>0</v>
      </c>
      <c r="D63" s="121">
        <f t="shared" si="14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5">C65-C66</f>
        <v>0</v>
      </c>
      <c r="D64" s="40">
        <f t="shared" si="15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6">C15</f>
        <v>0</v>
      </c>
      <c r="D68" s="23">
        <f t="shared" si="16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17">C19</f>
        <v>0</v>
      </c>
      <c r="D70" s="23">
        <f t="shared" si="17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18">C63+C64-C68+C70</f>
        <v>0</v>
      </c>
      <c r="D72" s="40">
        <f t="shared" si="18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19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48477251</v>
      </c>
      <c r="Q2" s="18">
        <f>'Formato 4'!C8</f>
        <v>31553224.309999999</v>
      </c>
      <c r="R2" s="18">
        <f>'Formato 4'!D8</f>
        <v>31553224.309999999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48477251</v>
      </c>
      <c r="Q3" s="18">
        <f>'Formato 4'!C9</f>
        <v>31553224.309999999</v>
      </c>
      <c r="R3" s="18">
        <f>'Formato 4'!D9</f>
        <v>31553224.309999999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48477251</v>
      </c>
      <c r="Q6" s="18">
        <f>'Formato 4'!C13</f>
        <v>21596889.640000001</v>
      </c>
      <c r="R6" s="18">
        <f>'Formato 4'!D13</f>
        <v>21596889.640000001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48477251</v>
      </c>
      <c r="Q7" s="18">
        <f>'Formato 4'!C14</f>
        <v>21596889.640000001</v>
      </c>
      <c r="R7" s="18">
        <f>'Formato 4'!D14</f>
        <v>21596889.640000001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1753259.64</v>
      </c>
      <c r="R9" s="18">
        <f>'Formato 4'!D17</f>
        <v>1753259.64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1753259.64</v>
      </c>
      <c r="R10" s="18">
        <f>'Formato 4'!D18</f>
        <v>1753259.64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11709594.309999999</v>
      </c>
      <c r="R12" s="18">
        <f>'Formato 4'!D21</f>
        <v>11709594.309999999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11709594.309999999</v>
      </c>
      <c r="R13" s="18">
        <f>'Formato 4'!D23</f>
        <v>11709594.309999999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9956334.6699999981</v>
      </c>
      <c r="R14" s="18">
        <f>'Formato 4'!D25</f>
        <v>9956334.6699999981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9956334.6699999981</v>
      </c>
      <c r="R18">
        <f>'Formato 4'!D33</f>
        <v>9956334.6699999981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48477251</v>
      </c>
      <c r="Q26">
        <f>'Formato 4'!C48</f>
        <v>31553224.309999999</v>
      </c>
      <c r="R26">
        <f>'Formato 4'!D48</f>
        <v>31553224.309999999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48477251</v>
      </c>
      <c r="Q30">
        <f>'Formato 4'!C53</f>
        <v>21596889.640000001</v>
      </c>
      <c r="R30">
        <f>'Formato 4'!D53</f>
        <v>21596889.640000001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1753259.64</v>
      </c>
      <c r="R31">
        <f>'Formato 4'!D55</f>
        <v>1753259.64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49" zoomScale="85" zoomScaleNormal="85" workbookViewId="0">
      <selection activeCell="E71" sqref="E71"/>
    </sheetView>
  </sheetViews>
  <sheetFormatPr baseColWidth="10" defaultRowHeight="15" zeroHeight="1" x14ac:dyDescent="0.25"/>
  <cols>
    <col min="1" max="1" width="92.85546875" customWidth="1"/>
    <col min="2" max="7" width="20.7109375" customWidth="1"/>
    <col min="8" max="8" width="0" hidden="1" customWidth="1"/>
  </cols>
  <sheetData>
    <row r="1" spans="1:8" s="91" customFormat="1" ht="37.5" customHeight="1" x14ac:dyDescent="0.25">
      <c r="A1" s="198" t="s">
        <v>206</v>
      </c>
      <c r="B1" s="198"/>
      <c r="C1" s="198"/>
      <c r="D1" s="198"/>
      <c r="E1" s="198"/>
      <c r="F1" s="198"/>
      <c r="G1" s="198"/>
    </row>
    <row r="2" spans="1:8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2"/>
    </row>
    <row r="3" spans="1:8" x14ac:dyDescent="0.25">
      <c r="A3" s="183" t="s">
        <v>207</v>
      </c>
      <c r="B3" s="184"/>
      <c r="C3" s="184"/>
      <c r="D3" s="184"/>
      <c r="E3" s="184"/>
      <c r="F3" s="184"/>
      <c r="G3" s="185"/>
    </row>
    <row r="4" spans="1:8" x14ac:dyDescent="0.25">
      <c r="A4" s="186" t="str">
        <f>TRIMESTRE</f>
        <v>Del 1 de enero al 30 de septiembre de 2018 (b)</v>
      </c>
      <c r="B4" s="187"/>
      <c r="C4" s="187"/>
      <c r="D4" s="187"/>
      <c r="E4" s="187"/>
      <c r="F4" s="187"/>
      <c r="G4" s="188"/>
    </row>
    <row r="5" spans="1:8" x14ac:dyDescent="0.25">
      <c r="A5" s="189" t="s">
        <v>118</v>
      </c>
      <c r="B5" s="190"/>
      <c r="C5" s="190"/>
      <c r="D5" s="190"/>
      <c r="E5" s="190"/>
      <c r="F5" s="190"/>
      <c r="G5" s="191"/>
    </row>
    <row r="6" spans="1:8" x14ac:dyDescent="0.25">
      <c r="A6" s="195" t="s">
        <v>214</v>
      </c>
      <c r="B6" s="197" t="s">
        <v>208</v>
      </c>
      <c r="C6" s="197"/>
      <c r="D6" s="197"/>
      <c r="E6" s="197"/>
      <c r="F6" s="197"/>
      <c r="G6" s="197" t="s">
        <v>209</v>
      </c>
    </row>
    <row r="7" spans="1:8" ht="30" x14ac:dyDescent="0.25">
      <c r="A7" s="196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97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/>
      <c r="C9" s="60"/>
      <c r="D9" s="60"/>
      <c r="E9" s="60"/>
      <c r="F9" s="60"/>
      <c r="G9" s="60">
        <f>F9-B9</f>
        <v>0</v>
      </c>
      <c r="H9" s="8"/>
    </row>
    <row r="10" spans="1:8" x14ac:dyDescent="0.25">
      <c r="A10" s="53" t="s">
        <v>217</v>
      </c>
      <c r="B10" s="60"/>
      <c r="C10" s="60"/>
      <c r="D10" s="60"/>
      <c r="E10" s="60"/>
      <c r="F10" s="60"/>
      <c r="G10" s="60">
        <f t="shared" ref="G10:G15" si="0">F10-B10</f>
        <v>0</v>
      </c>
    </row>
    <row r="11" spans="1:8" x14ac:dyDescent="0.25">
      <c r="A11" s="53" t="s">
        <v>218</v>
      </c>
      <c r="B11" s="60"/>
      <c r="C11" s="60"/>
      <c r="D11" s="60"/>
      <c r="E11" s="60"/>
      <c r="F11" s="60"/>
      <c r="G11" s="60">
        <f t="shared" si="0"/>
        <v>0</v>
      </c>
    </row>
    <row r="12" spans="1:8" x14ac:dyDescent="0.25">
      <c r="A12" s="53" t="s">
        <v>219</v>
      </c>
      <c r="B12" s="60"/>
      <c r="C12" s="60"/>
      <c r="D12" s="60"/>
      <c r="E12" s="60"/>
      <c r="F12" s="60"/>
      <c r="G12" s="60">
        <f t="shared" si="0"/>
        <v>0</v>
      </c>
    </row>
    <row r="13" spans="1:8" x14ac:dyDescent="0.25">
      <c r="A13" s="53" t="s">
        <v>220</v>
      </c>
      <c r="B13" s="60"/>
      <c r="C13" s="60"/>
      <c r="D13" s="60"/>
      <c r="E13" s="60"/>
      <c r="F13" s="60"/>
      <c r="G13" s="60">
        <f t="shared" si="0"/>
        <v>0</v>
      </c>
    </row>
    <row r="14" spans="1:8" ht="14.25" customHeight="1" x14ac:dyDescent="0.25">
      <c r="A14" s="53" t="s">
        <v>221</v>
      </c>
      <c r="B14" s="157">
        <v>663288</v>
      </c>
      <c r="C14" s="157">
        <v>11373</v>
      </c>
      <c r="D14" s="157">
        <v>674661</v>
      </c>
      <c r="E14" s="157">
        <v>452682.73</v>
      </c>
      <c r="F14" s="157">
        <v>452682.73</v>
      </c>
      <c r="G14" s="60">
        <f t="shared" si="0"/>
        <v>-210605.27000000002</v>
      </c>
    </row>
    <row r="15" spans="1:8" ht="14.25" customHeight="1" x14ac:dyDescent="0.25">
      <c r="A15" s="53" t="s">
        <v>222</v>
      </c>
      <c r="B15" s="157">
        <v>34013963</v>
      </c>
      <c r="C15" s="157">
        <v>1838343</v>
      </c>
      <c r="D15" s="157">
        <v>35852306</v>
      </c>
      <c r="E15" s="157">
        <v>31100541.579999998</v>
      </c>
      <c r="F15" s="157">
        <v>31100541.579999998</v>
      </c>
      <c r="G15" s="60">
        <f t="shared" si="0"/>
        <v>-2913421.4200000018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1">SUM(C17:C27)</f>
        <v>0</v>
      </c>
      <c r="D16" s="60">
        <f t="shared" si="1"/>
        <v>0</v>
      </c>
      <c r="E16" s="60">
        <f t="shared" si="1"/>
        <v>0</v>
      </c>
      <c r="F16" s="60">
        <f t="shared" si="1"/>
        <v>0</v>
      </c>
      <c r="G16" s="60">
        <f>SUM(G17:G27)</f>
        <v>0</v>
      </c>
    </row>
    <row r="17" spans="1:7" x14ac:dyDescent="0.2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x14ac:dyDescent="0.25">
      <c r="A18" s="63" t="s">
        <v>224</v>
      </c>
      <c r="B18" s="60"/>
      <c r="C18" s="60"/>
      <c r="D18" s="60"/>
      <c r="E18" s="60"/>
      <c r="F18" s="60"/>
      <c r="G18" s="60">
        <f t="shared" ref="G18:G27" si="2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2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2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2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2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2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2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2"/>
        <v>0</v>
      </c>
    </row>
    <row r="26" spans="1:7" x14ac:dyDescent="0.25">
      <c r="A26" s="63" t="s">
        <v>232</v>
      </c>
      <c r="B26" s="60"/>
      <c r="C26" s="60"/>
      <c r="D26" s="60"/>
      <c r="E26" s="60"/>
      <c r="F26" s="60"/>
      <c r="G26" s="60">
        <f t="shared" si="2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2"/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3">SUM(C29:C33)</f>
        <v>0</v>
      </c>
      <c r="D28" s="60">
        <f t="shared" si="3"/>
        <v>0</v>
      </c>
      <c r="E28" s="60">
        <f t="shared" si="3"/>
        <v>0</v>
      </c>
      <c r="F28" s="60">
        <f t="shared" si="3"/>
        <v>0</v>
      </c>
      <c r="G28" s="60">
        <f t="shared" si="3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>F30-B30</f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ref="G31:G34" si="4">F31-B31</f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4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4"/>
        <v>0</v>
      </c>
    </row>
    <row r="34" spans="1:8" x14ac:dyDescent="0.25">
      <c r="A34" s="53" t="s">
        <v>240</v>
      </c>
      <c r="B34" s="60"/>
      <c r="C34" s="60"/>
      <c r="D34" s="60"/>
      <c r="E34" s="60"/>
      <c r="F34" s="60"/>
      <c r="G34" s="60">
        <f t="shared" si="4"/>
        <v>0</v>
      </c>
    </row>
    <row r="35" spans="1:8" x14ac:dyDescent="0.25">
      <c r="A35" s="53" t="s">
        <v>241</v>
      </c>
      <c r="B35" s="60">
        <f>B36</f>
        <v>6400000</v>
      </c>
      <c r="C35" s="60">
        <f t="shared" ref="C35:F35" si="5">C36</f>
        <v>0</v>
      </c>
      <c r="D35" s="60">
        <f t="shared" si="5"/>
        <v>6400000</v>
      </c>
      <c r="E35" s="60">
        <f t="shared" si="5"/>
        <v>0</v>
      </c>
      <c r="F35" s="60">
        <f t="shared" si="5"/>
        <v>0</v>
      </c>
      <c r="G35" s="60">
        <f>G36</f>
        <v>-6400000</v>
      </c>
    </row>
    <row r="36" spans="1:8" x14ac:dyDescent="0.25">
      <c r="A36" s="63" t="s">
        <v>242</v>
      </c>
      <c r="B36" s="158">
        <v>6400000</v>
      </c>
      <c r="C36" s="158">
        <v>0</v>
      </c>
      <c r="D36" s="158">
        <v>6400000</v>
      </c>
      <c r="E36" s="158">
        <v>0</v>
      </c>
      <c r="F36" s="158">
        <v>0</v>
      </c>
      <c r="G36" s="60">
        <f>F36-B36</f>
        <v>-6400000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6">C38+C39</f>
        <v>0</v>
      </c>
      <c r="D37" s="60">
        <f t="shared" si="6"/>
        <v>0</v>
      </c>
      <c r="E37" s="60">
        <f t="shared" si="6"/>
        <v>0</v>
      </c>
      <c r="F37" s="60">
        <f t="shared" si="6"/>
        <v>0</v>
      </c>
      <c r="G37" s="60">
        <f t="shared" si="6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41077251</v>
      </c>
      <c r="C41" s="61">
        <f t="shared" ref="C41:E41" si="7">SUM(C9,C10,C11,C12,C13,C14,C15,C16,C28,C34,C35,C37)</f>
        <v>1849716</v>
      </c>
      <c r="D41" s="61">
        <f t="shared" si="7"/>
        <v>42926967</v>
      </c>
      <c r="E41" s="61">
        <f t="shared" si="7"/>
        <v>31553224.309999999</v>
      </c>
      <c r="F41" s="61">
        <f>SUM(F9,F10,F11,F12,F13,F14,F15,F16,F28,F34,F35,F37)</f>
        <v>31553224.309999999</v>
      </c>
      <c r="G41" s="61">
        <f>SUM(G9,G10,G11,G12,G13,G14,G15,G16,G28,G34,G35,G37)</f>
        <v>-9524026.6900000013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8">SUM(C46:C53)</f>
        <v>0</v>
      </c>
      <c r="D45" s="60">
        <f t="shared" si="8"/>
        <v>0</v>
      </c>
      <c r="E45" s="60">
        <f t="shared" si="8"/>
        <v>0</v>
      </c>
      <c r="F45" s="60">
        <f t="shared" si="8"/>
        <v>0</v>
      </c>
      <c r="G45" s="60">
        <f t="shared" si="8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9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9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9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9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9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9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9"/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10">SUM(C55:C58)</f>
        <v>0</v>
      </c>
      <c r="D54" s="60">
        <f t="shared" si="10"/>
        <v>0</v>
      </c>
      <c r="E54" s="60">
        <f t="shared" si="10"/>
        <v>0</v>
      </c>
      <c r="F54" s="60">
        <f t="shared" si="10"/>
        <v>0</v>
      </c>
      <c r="G54" s="60">
        <f t="shared" si="10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 t="shared" ref="G56:G58" si="11"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 t="shared" si="11"/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 t="shared" si="11"/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12">SUM(C60:C61)</f>
        <v>0</v>
      </c>
      <c r="D59" s="60">
        <f t="shared" si="12"/>
        <v>0</v>
      </c>
      <c r="E59" s="60">
        <f t="shared" si="12"/>
        <v>0</v>
      </c>
      <c r="F59" s="60">
        <f t="shared" si="12"/>
        <v>0</v>
      </c>
      <c r="G59" s="60">
        <f t="shared" si="12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3">C45+C54+C59+C62+C63</f>
        <v>0</v>
      </c>
      <c r="D65" s="61">
        <f t="shared" si="13"/>
        <v>0</v>
      </c>
      <c r="E65" s="61">
        <f t="shared" si="13"/>
        <v>0</v>
      </c>
      <c r="F65" s="61">
        <f t="shared" si="13"/>
        <v>0</v>
      </c>
      <c r="G65" s="61">
        <f t="shared" si="13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7400000</v>
      </c>
      <c r="C67" s="61">
        <f t="shared" ref="C67:G67" si="14">C68</f>
        <v>0</v>
      </c>
      <c r="D67" s="61">
        <f t="shared" si="14"/>
        <v>7400000</v>
      </c>
      <c r="E67" s="219">
        <f>E73</f>
        <v>1753259.64</v>
      </c>
      <c r="F67" s="219">
        <f>F73</f>
        <v>1753259.64</v>
      </c>
      <c r="G67" s="61">
        <f>G73</f>
        <v>-5646740.3600000003</v>
      </c>
    </row>
    <row r="68" spans="1:7" x14ac:dyDescent="0.25">
      <c r="A68" s="53" t="s">
        <v>269</v>
      </c>
      <c r="B68" s="159">
        <v>7400000</v>
      </c>
      <c r="C68" s="159">
        <v>0</v>
      </c>
      <c r="D68" s="159">
        <v>7400000</v>
      </c>
      <c r="E68" s="159">
        <v>1933449.3</v>
      </c>
      <c r="F68" s="159">
        <v>1933449.3</v>
      </c>
      <c r="G68" s="152">
        <f>F68-B68</f>
        <v>-5466550.7000000002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48477251</v>
      </c>
      <c r="C70" s="61">
        <f t="shared" ref="C70:G70" si="15">C41+C65+C67</f>
        <v>1849716</v>
      </c>
      <c r="D70" s="61">
        <f t="shared" si="15"/>
        <v>50326967</v>
      </c>
      <c r="E70" s="219">
        <f>E41+E65+E67</f>
        <v>33306483.949999999</v>
      </c>
      <c r="F70" s="61">
        <f t="shared" si="15"/>
        <v>33306483.949999999</v>
      </c>
      <c r="G70" s="61">
        <f t="shared" si="15"/>
        <v>-15170767.050000001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160">
        <v>7400000</v>
      </c>
      <c r="C73" s="160">
        <v>0</v>
      </c>
      <c r="D73" s="160">
        <v>7400000</v>
      </c>
      <c r="E73" s="160">
        <v>1753259.64</v>
      </c>
      <c r="F73" s="160">
        <v>1753259.64</v>
      </c>
      <c r="G73" s="60">
        <f>F73-B73</f>
        <v>-5646740.3600000003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19" t="s">
        <v>274</v>
      </c>
      <c r="B75" s="61">
        <f>B73+B74</f>
        <v>7400000</v>
      </c>
      <c r="C75" s="61">
        <f t="shared" ref="C75:G75" si="16">C73+C74</f>
        <v>0</v>
      </c>
      <c r="D75" s="61">
        <f t="shared" si="16"/>
        <v>7400000</v>
      </c>
      <c r="E75" s="61">
        <f t="shared" si="16"/>
        <v>1753259.64</v>
      </c>
      <c r="F75" s="61">
        <f t="shared" si="16"/>
        <v>1753259.64</v>
      </c>
      <c r="G75" s="61">
        <f t="shared" si="16"/>
        <v>-5646740.3600000003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663288</v>
      </c>
      <c r="Q8" s="18">
        <f>'Formato 5'!C14</f>
        <v>11373</v>
      </c>
      <c r="R8" s="18">
        <f>'Formato 5'!D14</f>
        <v>674661</v>
      </c>
      <c r="S8" s="18">
        <f>'Formato 5'!E14</f>
        <v>452682.73</v>
      </c>
      <c r="T8" s="18">
        <f>'Formato 5'!F14</f>
        <v>452682.73</v>
      </c>
      <c r="U8" s="18">
        <f>'Formato 5'!G14</f>
        <v>-210605.27000000002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34013963</v>
      </c>
      <c r="Q9" s="18">
        <f>'Formato 5'!C15</f>
        <v>1838343</v>
      </c>
      <c r="R9" s="18">
        <f>'Formato 5'!D15</f>
        <v>35852306</v>
      </c>
      <c r="S9" s="18">
        <f>'Formato 5'!E15</f>
        <v>31100541.579999998</v>
      </c>
      <c r="T9" s="18">
        <f>'Formato 5'!F15</f>
        <v>31100541.579999998</v>
      </c>
      <c r="U9" s="18">
        <f>'Formato 5'!G15</f>
        <v>-2913421.4200000018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-6400000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-6400000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41077251</v>
      </c>
      <c r="Q34">
        <f>'Formato 5'!C41</f>
        <v>1849716</v>
      </c>
      <c r="R34">
        <f>'Formato 5'!D41</f>
        <v>42926967</v>
      </c>
      <c r="S34">
        <f>'Formato 5'!E41</f>
        <v>31553224.309999999</v>
      </c>
      <c r="T34">
        <f>'Formato 5'!F41</f>
        <v>31553224.309999999</v>
      </c>
      <c r="U34">
        <f>'Formato 5'!G41</f>
        <v>-9524026.6900000013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7400000</v>
      </c>
      <c r="Q57">
        <f>'Formato 5'!C67</f>
        <v>0</v>
      </c>
      <c r="R57">
        <f>'Formato 5'!D67</f>
        <v>7400000</v>
      </c>
      <c r="S57">
        <f>'Formato 5'!E67</f>
        <v>1753259.64</v>
      </c>
      <c r="T57">
        <f>'Formato 5'!F67</f>
        <v>1753259.64</v>
      </c>
      <c r="U57">
        <f>'Formato 5'!G67</f>
        <v>-5646740.3600000003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7400000</v>
      </c>
      <c r="Q58">
        <f>'Formato 5'!C68</f>
        <v>0</v>
      </c>
      <c r="R58">
        <f>'Formato 5'!D68</f>
        <v>7400000</v>
      </c>
      <c r="S58">
        <f>'Formato 5'!E68</f>
        <v>1933449.3</v>
      </c>
      <c r="T58">
        <f>'Formato 5'!F68</f>
        <v>1933449.3</v>
      </c>
      <c r="U58">
        <f>'Formato 5'!G68</f>
        <v>-5466550.7000000002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7400000</v>
      </c>
      <c r="Q60">
        <f>'Formato 5'!C73</f>
        <v>0</v>
      </c>
      <c r="R60">
        <f>'Formato 5'!D73</f>
        <v>7400000</v>
      </c>
      <c r="S60">
        <f>'Formato 5'!E73</f>
        <v>1753259.64</v>
      </c>
      <c r="T60">
        <f>'Formato 5'!F73</f>
        <v>1753259.64</v>
      </c>
      <c r="U60">
        <f>'Formato 5'!G73</f>
        <v>-5646740.3600000003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7400000</v>
      </c>
      <c r="Q62">
        <f>'Formato 5'!C75</f>
        <v>0</v>
      </c>
      <c r="R62">
        <f>'Formato 5'!D75</f>
        <v>7400000</v>
      </c>
      <c r="S62">
        <f>'Formato 5'!E75</f>
        <v>1753259.64</v>
      </c>
      <c r="T62">
        <f>'Formato 5'!F75</f>
        <v>1753259.64</v>
      </c>
      <c r="U62">
        <f>'Formato 5'!G75</f>
        <v>-5646740.3600000003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0" zoomScaleNormal="80" zoomScalePageLayoutView="90" workbookViewId="0">
      <selection activeCell="G159" sqref="G159"/>
    </sheetView>
  </sheetViews>
  <sheetFormatPr baseColWidth="10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9" t="s">
        <v>3285</v>
      </c>
      <c r="B1" s="198"/>
      <c r="C1" s="198"/>
      <c r="D1" s="198"/>
      <c r="E1" s="198"/>
      <c r="F1" s="198"/>
      <c r="G1" s="198"/>
    </row>
    <row r="2" spans="1:7" x14ac:dyDescent="0.25">
      <c r="A2" s="202" t="str">
        <f>ENTE_PUBLICO_A</f>
        <v>Sistema Municipal de Agua Potable y Alcantarillado de Moroleón, Gobierno del Estado de Guanajuato (a)</v>
      </c>
      <c r="B2" s="202"/>
      <c r="C2" s="202"/>
      <c r="D2" s="202"/>
      <c r="E2" s="202"/>
      <c r="F2" s="202"/>
      <c r="G2" s="202"/>
    </row>
    <row r="3" spans="1:7" x14ac:dyDescent="0.25">
      <c r="A3" s="203" t="s">
        <v>277</v>
      </c>
      <c r="B3" s="203"/>
      <c r="C3" s="203"/>
      <c r="D3" s="203"/>
      <c r="E3" s="203"/>
      <c r="F3" s="203"/>
      <c r="G3" s="203"/>
    </row>
    <row r="4" spans="1:7" x14ac:dyDescent="0.25">
      <c r="A4" s="203" t="s">
        <v>278</v>
      </c>
      <c r="B4" s="203"/>
      <c r="C4" s="203"/>
      <c r="D4" s="203"/>
      <c r="E4" s="203"/>
      <c r="F4" s="203"/>
      <c r="G4" s="203"/>
    </row>
    <row r="5" spans="1:7" x14ac:dyDescent="0.25">
      <c r="A5" s="204" t="str">
        <f>TRIMESTRE</f>
        <v>Del 1 de enero al 30 de septiembre de 2018 (b)</v>
      </c>
      <c r="B5" s="204"/>
      <c r="C5" s="204"/>
      <c r="D5" s="204"/>
      <c r="E5" s="204"/>
      <c r="F5" s="204"/>
      <c r="G5" s="204"/>
    </row>
    <row r="6" spans="1:7" x14ac:dyDescent="0.25">
      <c r="A6" s="196" t="s">
        <v>118</v>
      </c>
      <c r="B6" s="196"/>
      <c r="C6" s="196"/>
      <c r="D6" s="196"/>
      <c r="E6" s="196"/>
      <c r="F6" s="196"/>
      <c r="G6" s="196"/>
    </row>
    <row r="7" spans="1:7" ht="15" customHeight="1" x14ac:dyDescent="0.25">
      <c r="A7" s="200" t="s">
        <v>0</v>
      </c>
      <c r="B7" s="200" t="s">
        <v>279</v>
      </c>
      <c r="C7" s="200"/>
      <c r="D7" s="200"/>
      <c r="E7" s="200"/>
      <c r="F7" s="200"/>
      <c r="G7" s="201" t="s">
        <v>280</v>
      </c>
    </row>
    <row r="8" spans="1:7" ht="30" x14ac:dyDescent="0.25">
      <c r="A8" s="200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200"/>
    </row>
    <row r="9" spans="1:7" ht="14.25" customHeight="1" x14ac:dyDescent="0.25">
      <c r="A9" s="82" t="s">
        <v>285</v>
      </c>
      <c r="B9" s="161">
        <v>48477251</v>
      </c>
      <c r="C9" s="161">
        <v>1849716</v>
      </c>
      <c r="D9" s="161">
        <v>50326967</v>
      </c>
      <c r="E9" s="161">
        <v>23350149.280000001</v>
      </c>
      <c r="F9" s="161">
        <v>23350149.280000001</v>
      </c>
      <c r="G9" s="79">
        <f t="shared" ref="G9" si="0">SUM(G10,G18,G28,G38,G48,G58,G62,G71,G75)</f>
        <v>26976817.719999999</v>
      </c>
    </row>
    <row r="10" spans="1:7" ht="14.25" customHeight="1" x14ac:dyDescent="0.25">
      <c r="A10" s="83" t="s">
        <v>286</v>
      </c>
      <c r="B10" s="162">
        <v>14466064</v>
      </c>
      <c r="C10" s="162">
        <v>0</v>
      </c>
      <c r="D10" s="162">
        <v>14466064</v>
      </c>
      <c r="E10" s="162">
        <v>7613368.7800000003</v>
      </c>
      <c r="F10" s="162">
        <v>7613368.7800000003</v>
      </c>
      <c r="G10" s="80">
        <f>SUM(G11:G17)</f>
        <v>6852695.2199999997</v>
      </c>
    </row>
    <row r="11" spans="1:7" x14ac:dyDescent="0.25">
      <c r="A11" s="84" t="s">
        <v>287</v>
      </c>
      <c r="B11" s="163">
        <v>8468568</v>
      </c>
      <c r="C11" s="163">
        <v>0</v>
      </c>
      <c r="D11" s="163">
        <v>8468568</v>
      </c>
      <c r="E11" s="163">
        <v>5798000.7800000003</v>
      </c>
      <c r="F11" s="163">
        <v>5798000.7800000003</v>
      </c>
      <c r="G11" s="80">
        <f>D11-E11</f>
        <v>2670567.2199999997</v>
      </c>
    </row>
    <row r="12" spans="1:7" x14ac:dyDescent="0.25">
      <c r="A12" s="84" t="s">
        <v>288</v>
      </c>
      <c r="B12" s="163"/>
      <c r="C12" s="163"/>
      <c r="D12" s="163">
        <v>0</v>
      </c>
      <c r="E12" s="163"/>
      <c r="F12" s="163"/>
      <c r="G12" s="80">
        <f>D12-E12</f>
        <v>0</v>
      </c>
    </row>
    <row r="13" spans="1:7" ht="14.25" customHeight="1" x14ac:dyDescent="0.25">
      <c r="A13" s="84" t="s">
        <v>289</v>
      </c>
      <c r="B13" s="163">
        <v>2084870</v>
      </c>
      <c r="C13" s="163">
        <v>0</v>
      </c>
      <c r="D13" s="163">
        <v>2084870</v>
      </c>
      <c r="E13" s="163">
        <v>277848.39</v>
      </c>
      <c r="F13" s="163">
        <v>277848.39</v>
      </c>
      <c r="G13" s="80">
        <f t="shared" ref="G13:G17" si="1">D13-E13</f>
        <v>1807021.6099999999</v>
      </c>
    </row>
    <row r="14" spans="1:7" ht="14.25" customHeight="1" x14ac:dyDescent="0.25">
      <c r="A14" s="84" t="s">
        <v>290</v>
      </c>
      <c r="B14" s="163">
        <v>2390957</v>
      </c>
      <c r="C14" s="163">
        <v>0</v>
      </c>
      <c r="D14" s="163">
        <v>2390957</v>
      </c>
      <c r="E14" s="163">
        <v>1248874.71</v>
      </c>
      <c r="F14" s="163">
        <v>1248874.71</v>
      </c>
      <c r="G14" s="80">
        <f t="shared" si="1"/>
        <v>1142082.29</v>
      </c>
    </row>
    <row r="15" spans="1:7" x14ac:dyDescent="0.25">
      <c r="A15" s="84" t="s">
        <v>291</v>
      </c>
      <c r="B15" s="163">
        <v>907908</v>
      </c>
      <c r="C15" s="163">
        <v>0</v>
      </c>
      <c r="D15" s="163">
        <v>907908</v>
      </c>
      <c r="E15" s="163">
        <v>288644.90000000002</v>
      </c>
      <c r="F15" s="163">
        <v>288644.90000000002</v>
      </c>
      <c r="G15" s="80">
        <f t="shared" si="1"/>
        <v>619263.1</v>
      </c>
    </row>
    <row r="16" spans="1:7" ht="14.25" customHeight="1" x14ac:dyDescent="0.25">
      <c r="A16" s="84" t="s">
        <v>292</v>
      </c>
      <c r="B16" s="163">
        <v>613761</v>
      </c>
      <c r="C16" s="163">
        <v>0</v>
      </c>
      <c r="D16" s="163">
        <v>613761</v>
      </c>
      <c r="E16" s="163">
        <v>0</v>
      </c>
      <c r="F16" s="163">
        <v>0</v>
      </c>
      <c r="G16" s="80">
        <f t="shared" si="1"/>
        <v>613761</v>
      </c>
    </row>
    <row r="17" spans="1:7" x14ac:dyDescent="0.25">
      <c r="A17" s="84" t="s">
        <v>293</v>
      </c>
      <c r="B17" s="163"/>
      <c r="C17" s="163"/>
      <c r="D17" s="163">
        <v>0</v>
      </c>
      <c r="E17" s="163"/>
      <c r="F17" s="163"/>
      <c r="G17" s="80">
        <f t="shared" si="1"/>
        <v>0</v>
      </c>
    </row>
    <row r="18" spans="1:7" ht="14.25" customHeight="1" x14ac:dyDescent="0.25">
      <c r="A18" s="83" t="s">
        <v>294</v>
      </c>
      <c r="B18" s="162">
        <v>4375003</v>
      </c>
      <c r="C18" s="162">
        <v>205992</v>
      </c>
      <c r="D18" s="162">
        <v>4580995</v>
      </c>
      <c r="E18" s="162">
        <v>1892356.96</v>
      </c>
      <c r="F18" s="162">
        <v>1892356.96</v>
      </c>
      <c r="G18" s="80">
        <f>SUM(G19:G27)</f>
        <v>2688638.04</v>
      </c>
    </row>
    <row r="19" spans="1:7" x14ac:dyDescent="0.25">
      <c r="A19" s="84" t="s">
        <v>295</v>
      </c>
      <c r="B19" s="163">
        <v>244008</v>
      </c>
      <c r="C19" s="163">
        <v>26161</v>
      </c>
      <c r="D19" s="163">
        <v>270169</v>
      </c>
      <c r="E19" s="163">
        <v>138436.87</v>
      </c>
      <c r="F19" s="163">
        <v>138436.87</v>
      </c>
      <c r="G19" s="80">
        <f>D19-E19</f>
        <v>131732.13</v>
      </c>
    </row>
    <row r="20" spans="1:7" ht="14.25" customHeight="1" x14ac:dyDescent="0.25">
      <c r="A20" s="84" t="s">
        <v>296</v>
      </c>
      <c r="B20" s="163">
        <v>62340</v>
      </c>
      <c r="C20" s="163">
        <v>1870</v>
      </c>
      <c r="D20" s="163">
        <v>64210</v>
      </c>
      <c r="E20" s="163">
        <v>27176.080000000002</v>
      </c>
      <c r="F20" s="163">
        <v>27176.080000000002</v>
      </c>
      <c r="G20" s="80">
        <f t="shared" ref="G20:G27" si="2">D20-E20</f>
        <v>37033.919999999998</v>
      </c>
    </row>
    <row r="21" spans="1:7" x14ac:dyDescent="0.25">
      <c r="A21" s="84" t="s">
        <v>297</v>
      </c>
      <c r="B21" s="163"/>
      <c r="C21" s="163"/>
      <c r="D21" s="163">
        <v>0</v>
      </c>
      <c r="E21" s="163"/>
      <c r="F21" s="163"/>
      <c r="G21" s="80">
        <f t="shared" si="2"/>
        <v>0</v>
      </c>
    </row>
    <row r="22" spans="1:7" x14ac:dyDescent="0.25">
      <c r="A22" s="84" t="s">
        <v>298</v>
      </c>
      <c r="B22" s="163">
        <v>3491769</v>
      </c>
      <c r="C22" s="163">
        <v>69214</v>
      </c>
      <c r="D22" s="163">
        <v>3560983</v>
      </c>
      <c r="E22" s="163">
        <v>1355689.44</v>
      </c>
      <c r="F22" s="163">
        <v>1355689.44</v>
      </c>
      <c r="G22" s="80">
        <f t="shared" si="2"/>
        <v>2205293.56</v>
      </c>
    </row>
    <row r="23" spans="1:7" x14ac:dyDescent="0.25">
      <c r="A23" s="84" t="s">
        <v>299</v>
      </c>
      <c r="B23" s="163">
        <v>17910</v>
      </c>
      <c r="C23" s="163">
        <v>0</v>
      </c>
      <c r="D23" s="163">
        <v>17910</v>
      </c>
      <c r="E23" s="163">
        <v>0</v>
      </c>
      <c r="F23" s="163">
        <v>0</v>
      </c>
      <c r="G23" s="80">
        <f t="shared" si="2"/>
        <v>17910</v>
      </c>
    </row>
    <row r="24" spans="1:7" ht="14.25" customHeight="1" x14ac:dyDescent="0.25">
      <c r="A24" s="84" t="s">
        <v>300</v>
      </c>
      <c r="B24" s="163">
        <v>324564</v>
      </c>
      <c r="C24" s="163">
        <v>108747</v>
      </c>
      <c r="D24" s="163">
        <v>433311</v>
      </c>
      <c r="E24" s="163">
        <v>286743.28999999998</v>
      </c>
      <c r="F24" s="163">
        <v>286743.28999999998</v>
      </c>
      <c r="G24" s="80">
        <f t="shared" si="2"/>
        <v>146567.71000000002</v>
      </c>
    </row>
    <row r="25" spans="1:7" x14ac:dyDescent="0.25">
      <c r="A25" s="84" t="s">
        <v>301</v>
      </c>
      <c r="B25" s="163">
        <v>132580</v>
      </c>
      <c r="C25" s="163">
        <v>0</v>
      </c>
      <c r="D25" s="163">
        <v>132580</v>
      </c>
      <c r="E25" s="163">
        <v>79562.509999999995</v>
      </c>
      <c r="F25" s="163">
        <v>79562.509999999995</v>
      </c>
      <c r="G25" s="80">
        <f t="shared" si="2"/>
        <v>53017.490000000005</v>
      </c>
    </row>
    <row r="26" spans="1:7" x14ac:dyDescent="0.25">
      <c r="A26" s="84" t="s">
        <v>302</v>
      </c>
      <c r="B26" s="163"/>
      <c r="C26" s="163"/>
      <c r="D26" s="163">
        <v>0</v>
      </c>
      <c r="E26" s="163"/>
      <c r="F26" s="163"/>
      <c r="G26" s="80">
        <f t="shared" si="2"/>
        <v>0</v>
      </c>
    </row>
    <row r="27" spans="1:7" x14ac:dyDescent="0.25">
      <c r="A27" s="84" t="s">
        <v>303</v>
      </c>
      <c r="B27" s="163">
        <v>101832</v>
      </c>
      <c r="C27" s="163">
        <v>0</v>
      </c>
      <c r="D27" s="163">
        <v>101832</v>
      </c>
      <c r="E27" s="163">
        <v>4748.7700000000004</v>
      </c>
      <c r="F27" s="163">
        <v>4748.7700000000004</v>
      </c>
      <c r="G27" s="80">
        <f t="shared" si="2"/>
        <v>97083.23</v>
      </c>
    </row>
    <row r="28" spans="1:7" x14ac:dyDescent="0.25">
      <c r="A28" s="83" t="s">
        <v>304</v>
      </c>
      <c r="B28" s="162">
        <v>17837269</v>
      </c>
      <c r="C28" s="162">
        <v>1262639</v>
      </c>
      <c r="D28" s="162">
        <v>19099908</v>
      </c>
      <c r="E28" s="162">
        <v>12075873.900000002</v>
      </c>
      <c r="F28" s="162">
        <v>12075873.900000002</v>
      </c>
      <c r="G28" s="80">
        <f t="shared" ref="G28" si="3">SUM(G29:G37)</f>
        <v>7024034.0999999996</v>
      </c>
    </row>
    <row r="29" spans="1:7" x14ac:dyDescent="0.25">
      <c r="A29" s="84" t="s">
        <v>305</v>
      </c>
      <c r="B29" s="163">
        <v>8538925</v>
      </c>
      <c r="C29" s="163">
        <v>229010</v>
      </c>
      <c r="D29" s="163">
        <v>8767935</v>
      </c>
      <c r="E29" s="163">
        <v>5404273.3600000003</v>
      </c>
      <c r="F29" s="163">
        <v>5404273.3600000003</v>
      </c>
      <c r="G29" s="80">
        <f>D29-E29</f>
        <v>3363661.6399999997</v>
      </c>
    </row>
    <row r="30" spans="1:7" x14ac:dyDescent="0.25">
      <c r="A30" s="84" t="s">
        <v>306</v>
      </c>
      <c r="B30" s="163"/>
      <c r="C30" s="163"/>
      <c r="D30" s="163">
        <v>0</v>
      </c>
      <c r="E30" s="163"/>
      <c r="F30" s="163"/>
      <c r="G30" s="80">
        <f t="shared" ref="G30:G37" si="4">D30-E30</f>
        <v>0</v>
      </c>
    </row>
    <row r="31" spans="1:7" x14ac:dyDescent="0.25">
      <c r="A31" s="84" t="s">
        <v>307</v>
      </c>
      <c r="B31" s="163">
        <v>644089</v>
      </c>
      <c r="C31" s="163">
        <v>141691</v>
      </c>
      <c r="D31" s="163">
        <v>785780</v>
      </c>
      <c r="E31" s="163">
        <v>320225.36</v>
      </c>
      <c r="F31" s="163">
        <v>320225.36</v>
      </c>
      <c r="G31" s="80">
        <f t="shared" si="4"/>
        <v>465554.64</v>
      </c>
    </row>
    <row r="32" spans="1:7" x14ac:dyDescent="0.25">
      <c r="A32" s="84" t="s">
        <v>308</v>
      </c>
      <c r="B32" s="163">
        <v>174240</v>
      </c>
      <c r="C32" s="163">
        <v>8704</v>
      </c>
      <c r="D32" s="163">
        <v>182944</v>
      </c>
      <c r="E32" s="163">
        <v>111725.23</v>
      </c>
      <c r="F32" s="163">
        <v>111725.23</v>
      </c>
      <c r="G32" s="80">
        <f t="shared" si="4"/>
        <v>71218.77</v>
      </c>
    </row>
    <row r="33" spans="1:7" x14ac:dyDescent="0.25">
      <c r="A33" s="84" t="s">
        <v>309</v>
      </c>
      <c r="B33" s="163">
        <v>3645552</v>
      </c>
      <c r="C33" s="163">
        <v>800200</v>
      </c>
      <c r="D33" s="163">
        <v>4445752</v>
      </c>
      <c r="E33" s="163">
        <v>3232731.49</v>
      </c>
      <c r="F33" s="163">
        <v>3232731.49</v>
      </c>
      <c r="G33" s="80">
        <f t="shared" si="4"/>
        <v>1213020.5099999998</v>
      </c>
    </row>
    <row r="34" spans="1:7" x14ac:dyDescent="0.25">
      <c r="A34" s="84" t="s">
        <v>310</v>
      </c>
      <c r="B34" s="163">
        <v>198768</v>
      </c>
      <c r="C34" s="163">
        <v>15738</v>
      </c>
      <c r="D34" s="163">
        <v>214506</v>
      </c>
      <c r="E34" s="163">
        <v>142233.41</v>
      </c>
      <c r="F34" s="163">
        <v>142233.41</v>
      </c>
      <c r="G34" s="80">
        <f t="shared" si="4"/>
        <v>72272.59</v>
      </c>
    </row>
    <row r="35" spans="1:7" x14ac:dyDescent="0.25">
      <c r="A35" s="84" t="s">
        <v>311</v>
      </c>
      <c r="B35" s="163">
        <v>121548</v>
      </c>
      <c r="C35" s="163">
        <v>0</v>
      </c>
      <c r="D35" s="163">
        <v>121548</v>
      </c>
      <c r="E35" s="163">
        <v>31207.99</v>
      </c>
      <c r="F35" s="163">
        <v>31207.99</v>
      </c>
      <c r="G35" s="80">
        <f t="shared" si="4"/>
        <v>90340.01</v>
      </c>
    </row>
    <row r="36" spans="1:7" x14ac:dyDescent="0.25">
      <c r="A36" s="84" t="s">
        <v>312</v>
      </c>
      <c r="B36" s="163">
        <v>104844</v>
      </c>
      <c r="C36" s="163">
        <v>0</v>
      </c>
      <c r="D36" s="163">
        <v>104844</v>
      </c>
      <c r="E36" s="163">
        <v>18889.63</v>
      </c>
      <c r="F36" s="163">
        <v>18889.63</v>
      </c>
      <c r="G36" s="80">
        <f t="shared" si="4"/>
        <v>85954.37</v>
      </c>
    </row>
    <row r="37" spans="1:7" x14ac:dyDescent="0.25">
      <c r="A37" s="84" t="s">
        <v>313</v>
      </c>
      <c r="B37" s="163">
        <v>4409303</v>
      </c>
      <c r="C37" s="163">
        <v>67296</v>
      </c>
      <c r="D37" s="163">
        <v>4476599</v>
      </c>
      <c r="E37" s="163">
        <v>2814587.43</v>
      </c>
      <c r="F37" s="163">
        <v>2814587.43</v>
      </c>
      <c r="G37" s="80">
        <f t="shared" si="4"/>
        <v>1662011.5699999998</v>
      </c>
    </row>
    <row r="38" spans="1:7" x14ac:dyDescent="0.25">
      <c r="A38" s="83" t="s">
        <v>314</v>
      </c>
      <c r="B38" s="162">
        <v>9824</v>
      </c>
      <c r="C38" s="162">
        <v>0</v>
      </c>
      <c r="D38" s="162">
        <v>9824</v>
      </c>
      <c r="E38" s="162">
        <v>5000</v>
      </c>
      <c r="F38" s="162">
        <v>5000</v>
      </c>
      <c r="G38" s="80">
        <f t="shared" ref="G38" si="5">SUM(G39:G47)</f>
        <v>4824</v>
      </c>
    </row>
    <row r="39" spans="1:7" x14ac:dyDescent="0.25">
      <c r="A39" s="84" t="s">
        <v>315</v>
      </c>
      <c r="B39" s="163"/>
      <c r="C39" s="163"/>
      <c r="D39" s="163">
        <v>0</v>
      </c>
      <c r="E39" s="163"/>
      <c r="F39" s="163"/>
      <c r="G39" s="80">
        <f>D39-E39</f>
        <v>0</v>
      </c>
    </row>
    <row r="40" spans="1:7" x14ac:dyDescent="0.25">
      <c r="A40" s="84" t="s">
        <v>316</v>
      </c>
      <c r="B40" s="163"/>
      <c r="C40" s="163"/>
      <c r="D40" s="163">
        <v>0</v>
      </c>
      <c r="E40" s="163"/>
      <c r="F40" s="163"/>
      <c r="G40" s="80">
        <f t="shared" ref="G40:G47" si="6">D40-E40</f>
        <v>0</v>
      </c>
    </row>
    <row r="41" spans="1:7" x14ac:dyDescent="0.25">
      <c r="A41" s="84" t="s">
        <v>317</v>
      </c>
      <c r="B41" s="163"/>
      <c r="C41" s="163"/>
      <c r="D41" s="163">
        <v>0</v>
      </c>
      <c r="E41" s="163"/>
      <c r="F41" s="163"/>
      <c r="G41" s="80">
        <f t="shared" si="6"/>
        <v>0</v>
      </c>
    </row>
    <row r="42" spans="1:7" x14ac:dyDescent="0.25">
      <c r="A42" s="84" t="s">
        <v>318</v>
      </c>
      <c r="B42" s="163">
        <v>9824</v>
      </c>
      <c r="C42" s="163">
        <v>0</v>
      </c>
      <c r="D42" s="163">
        <v>9824</v>
      </c>
      <c r="E42" s="163">
        <v>5000</v>
      </c>
      <c r="F42" s="163">
        <v>5000</v>
      </c>
      <c r="G42" s="80">
        <f t="shared" si="6"/>
        <v>4824</v>
      </c>
    </row>
    <row r="43" spans="1:7" x14ac:dyDescent="0.25">
      <c r="A43" s="84" t="s">
        <v>319</v>
      </c>
      <c r="B43" s="163"/>
      <c r="C43" s="163"/>
      <c r="D43" s="163">
        <v>0</v>
      </c>
      <c r="E43" s="163"/>
      <c r="F43" s="163"/>
      <c r="G43" s="80">
        <f t="shared" si="6"/>
        <v>0</v>
      </c>
    </row>
    <row r="44" spans="1:7" x14ac:dyDescent="0.25">
      <c r="A44" s="84" t="s">
        <v>320</v>
      </c>
      <c r="B44" s="163"/>
      <c r="C44" s="163"/>
      <c r="D44" s="163">
        <v>0</v>
      </c>
      <c r="E44" s="163"/>
      <c r="F44" s="163"/>
      <c r="G44" s="80">
        <f t="shared" si="6"/>
        <v>0</v>
      </c>
    </row>
    <row r="45" spans="1:7" x14ac:dyDescent="0.25">
      <c r="A45" s="84" t="s">
        <v>321</v>
      </c>
      <c r="B45" s="163"/>
      <c r="C45" s="163"/>
      <c r="D45" s="163">
        <v>0</v>
      </c>
      <c r="E45" s="163"/>
      <c r="F45" s="163"/>
      <c r="G45" s="80">
        <f t="shared" si="6"/>
        <v>0</v>
      </c>
    </row>
    <row r="46" spans="1:7" x14ac:dyDescent="0.25">
      <c r="A46" s="84" t="s">
        <v>322</v>
      </c>
      <c r="B46" s="163"/>
      <c r="C46" s="163"/>
      <c r="D46" s="163">
        <v>0</v>
      </c>
      <c r="E46" s="163"/>
      <c r="F46" s="163"/>
      <c r="G46" s="80">
        <f t="shared" si="6"/>
        <v>0</v>
      </c>
    </row>
    <row r="47" spans="1:7" x14ac:dyDescent="0.25">
      <c r="A47" s="84" t="s">
        <v>323</v>
      </c>
      <c r="B47" s="163"/>
      <c r="C47" s="163"/>
      <c r="D47" s="163">
        <v>0</v>
      </c>
      <c r="E47" s="163"/>
      <c r="F47" s="163"/>
      <c r="G47" s="80">
        <f t="shared" si="6"/>
        <v>0</v>
      </c>
    </row>
    <row r="48" spans="1:7" x14ac:dyDescent="0.25">
      <c r="A48" s="83" t="s">
        <v>324</v>
      </c>
      <c r="B48" s="162">
        <v>1467264</v>
      </c>
      <c r="C48" s="162">
        <v>381085</v>
      </c>
      <c r="D48" s="162">
        <v>1848349</v>
      </c>
      <c r="E48" s="162">
        <v>263549.64</v>
      </c>
      <c r="F48" s="162">
        <v>263549.64</v>
      </c>
      <c r="G48" s="80">
        <f t="shared" ref="G48" si="7">SUM(G49:G57)</f>
        <v>1584799.36</v>
      </c>
    </row>
    <row r="49" spans="1:7" x14ac:dyDescent="0.25">
      <c r="A49" s="84" t="s">
        <v>325</v>
      </c>
      <c r="B49" s="163">
        <v>251785</v>
      </c>
      <c r="C49" s="163">
        <v>0</v>
      </c>
      <c r="D49" s="163">
        <v>251785</v>
      </c>
      <c r="E49" s="163">
        <v>42739.66</v>
      </c>
      <c r="F49" s="163">
        <v>42739.66</v>
      </c>
      <c r="G49" s="80">
        <f>D49-E49</f>
        <v>209045.34</v>
      </c>
    </row>
    <row r="50" spans="1:7" x14ac:dyDescent="0.25">
      <c r="A50" s="84" t="s">
        <v>326</v>
      </c>
      <c r="B50" s="163">
        <v>22140</v>
      </c>
      <c r="C50" s="163">
        <v>0</v>
      </c>
      <c r="D50" s="163">
        <v>22140</v>
      </c>
      <c r="E50" s="163">
        <v>0</v>
      </c>
      <c r="F50" s="163">
        <v>0</v>
      </c>
      <c r="G50" s="80">
        <f t="shared" ref="G50:G57" si="8">D50-E50</f>
        <v>22140</v>
      </c>
    </row>
    <row r="51" spans="1:7" x14ac:dyDescent="0.25">
      <c r="A51" s="84" t="s">
        <v>327</v>
      </c>
      <c r="B51" s="163">
        <v>20500</v>
      </c>
      <c r="C51" s="163">
        <v>0</v>
      </c>
      <c r="D51" s="163">
        <v>20500</v>
      </c>
      <c r="E51" s="163">
        <v>0</v>
      </c>
      <c r="F51" s="163">
        <v>0</v>
      </c>
      <c r="G51" s="80">
        <f t="shared" si="8"/>
        <v>20500</v>
      </c>
    </row>
    <row r="52" spans="1:7" x14ac:dyDescent="0.25">
      <c r="A52" s="84" t="s">
        <v>328</v>
      </c>
      <c r="B52" s="163">
        <v>354076</v>
      </c>
      <c r="C52" s="163">
        <v>0</v>
      </c>
      <c r="D52" s="163">
        <v>354076</v>
      </c>
      <c r="E52" s="163">
        <v>25422.41</v>
      </c>
      <c r="F52" s="163">
        <v>25422.41</v>
      </c>
      <c r="G52" s="80">
        <f t="shared" si="8"/>
        <v>328653.59000000003</v>
      </c>
    </row>
    <row r="53" spans="1:7" x14ac:dyDescent="0.25">
      <c r="A53" s="84" t="s">
        <v>329</v>
      </c>
      <c r="B53" s="163"/>
      <c r="C53" s="163"/>
      <c r="D53" s="163">
        <v>0</v>
      </c>
      <c r="E53" s="163"/>
      <c r="F53" s="163"/>
      <c r="G53" s="80">
        <f t="shared" si="8"/>
        <v>0</v>
      </c>
    </row>
    <row r="54" spans="1:7" x14ac:dyDescent="0.25">
      <c r="A54" s="84" t="s">
        <v>330</v>
      </c>
      <c r="B54" s="163">
        <v>266172</v>
      </c>
      <c r="C54" s="163">
        <v>11000</v>
      </c>
      <c r="D54" s="163">
        <v>277172</v>
      </c>
      <c r="E54" s="163">
        <v>195387.57</v>
      </c>
      <c r="F54" s="163">
        <v>195387.57</v>
      </c>
      <c r="G54" s="80">
        <f t="shared" si="8"/>
        <v>81784.429999999993</v>
      </c>
    </row>
    <row r="55" spans="1:7" x14ac:dyDescent="0.25">
      <c r="A55" s="84" t="s">
        <v>331</v>
      </c>
      <c r="B55" s="163"/>
      <c r="C55" s="163"/>
      <c r="D55" s="163">
        <v>0</v>
      </c>
      <c r="E55" s="163"/>
      <c r="F55" s="163"/>
      <c r="G55" s="80">
        <f t="shared" si="8"/>
        <v>0</v>
      </c>
    </row>
    <row r="56" spans="1:7" x14ac:dyDescent="0.25">
      <c r="A56" s="84" t="s">
        <v>332</v>
      </c>
      <c r="B56" s="163">
        <v>501349</v>
      </c>
      <c r="C56" s="163">
        <v>0</v>
      </c>
      <c r="D56" s="163">
        <v>501349</v>
      </c>
      <c r="E56" s="163">
        <v>0</v>
      </c>
      <c r="F56" s="163">
        <v>0</v>
      </c>
      <c r="G56" s="80">
        <f t="shared" si="8"/>
        <v>501349</v>
      </c>
    </row>
    <row r="57" spans="1:7" x14ac:dyDescent="0.25">
      <c r="A57" s="84" t="s">
        <v>333</v>
      </c>
      <c r="B57" s="163">
        <v>51242</v>
      </c>
      <c r="C57" s="163">
        <v>370085</v>
      </c>
      <c r="D57" s="163">
        <v>421327</v>
      </c>
      <c r="E57" s="163">
        <v>0</v>
      </c>
      <c r="F57" s="163">
        <v>0</v>
      </c>
      <c r="G57" s="80">
        <f t="shared" si="8"/>
        <v>421327</v>
      </c>
    </row>
    <row r="58" spans="1:7" x14ac:dyDescent="0.25">
      <c r="A58" s="83" t="s">
        <v>334</v>
      </c>
      <c r="B58" s="162">
        <v>10321827</v>
      </c>
      <c r="C58" s="162">
        <v>0</v>
      </c>
      <c r="D58" s="162">
        <v>10321827</v>
      </c>
      <c r="E58" s="162">
        <v>1500000</v>
      </c>
      <c r="F58" s="162">
        <v>1500000</v>
      </c>
      <c r="G58" s="80">
        <f t="shared" ref="G58" si="9">SUM(G59:G61)</f>
        <v>8821827</v>
      </c>
    </row>
    <row r="59" spans="1:7" x14ac:dyDescent="0.25">
      <c r="A59" s="84" t="s">
        <v>335</v>
      </c>
      <c r="B59" s="163"/>
      <c r="C59" s="163"/>
      <c r="D59" s="163">
        <v>0</v>
      </c>
      <c r="E59" s="163"/>
      <c r="F59" s="163"/>
      <c r="G59" s="80">
        <f>D59-E59</f>
        <v>0</v>
      </c>
    </row>
    <row r="60" spans="1:7" x14ac:dyDescent="0.25">
      <c r="A60" s="84" t="s">
        <v>336</v>
      </c>
      <c r="B60" s="163">
        <v>9270397</v>
      </c>
      <c r="C60" s="163">
        <v>0</v>
      </c>
      <c r="D60" s="163">
        <v>9270397</v>
      </c>
      <c r="E60" s="163">
        <v>1500000</v>
      </c>
      <c r="F60" s="163">
        <v>1500000</v>
      </c>
      <c r="G60" s="80">
        <f t="shared" ref="G60:G61" si="10">D60-E60</f>
        <v>7770397</v>
      </c>
    </row>
    <row r="61" spans="1:7" x14ac:dyDescent="0.25">
      <c r="A61" s="84" t="s">
        <v>337</v>
      </c>
      <c r="B61" s="163">
        <v>1051430</v>
      </c>
      <c r="C61" s="163">
        <v>0</v>
      </c>
      <c r="D61" s="163">
        <v>1051430</v>
      </c>
      <c r="E61" s="163">
        <v>0</v>
      </c>
      <c r="F61" s="163">
        <v>0</v>
      </c>
      <c r="G61" s="80">
        <f t="shared" si="10"/>
        <v>1051430</v>
      </c>
    </row>
    <row r="62" spans="1:7" x14ac:dyDescent="0.25">
      <c r="A62" s="83" t="s">
        <v>338</v>
      </c>
      <c r="B62" s="162">
        <v>0</v>
      </c>
      <c r="C62" s="162">
        <v>0</v>
      </c>
      <c r="D62" s="162">
        <v>0</v>
      </c>
      <c r="E62" s="162">
        <v>0</v>
      </c>
      <c r="F62" s="162">
        <v>0</v>
      </c>
      <c r="G62" s="80">
        <f t="shared" ref="G62" si="11">SUM(G63:G67,G69:G70)</f>
        <v>0</v>
      </c>
    </row>
    <row r="63" spans="1:7" x14ac:dyDescent="0.25">
      <c r="A63" s="84" t="s">
        <v>339</v>
      </c>
      <c r="B63" s="163"/>
      <c r="C63" s="163"/>
      <c r="D63" s="163">
        <v>0</v>
      </c>
      <c r="E63" s="163"/>
      <c r="F63" s="163"/>
      <c r="G63" s="80">
        <f>D63-E63</f>
        <v>0</v>
      </c>
    </row>
    <row r="64" spans="1:7" x14ac:dyDescent="0.25">
      <c r="A64" s="84" t="s">
        <v>340</v>
      </c>
      <c r="B64" s="163"/>
      <c r="C64" s="163"/>
      <c r="D64" s="163">
        <v>0</v>
      </c>
      <c r="E64" s="163"/>
      <c r="F64" s="163"/>
      <c r="G64" s="80">
        <f t="shared" ref="G64:G70" si="12">D64-E64</f>
        <v>0</v>
      </c>
    </row>
    <row r="65" spans="1:7" x14ac:dyDescent="0.25">
      <c r="A65" s="84" t="s">
        <v>341</v>
      </c>
      <c r="B65" s="163"/>
      <c r="C65" s="163"/>
      <c r="D65" s="163">
        <v>0</v>
      </c>
      <c r="E65" s="163"/>
      <c r="F65" s="163"/>
      <c r="G65" s="80">
        <f t="shared" si="12"/>
        <v>0</v>
      </c>
    </row>
    <row r="66" spans="1:7" x14ac:dyDescent="0.25">
      <c r="A66" s="84" t="s">
        <v>342</v>
      </c>
      <c r="B66" s="163"/>
      <c r="C66" s="163"/>
      <c r="D66" s="163">
        <v>0</v>
      </c>
      <c r="E66" s="163"/>
      <c r="F66" s="163"/>
      <c r="G66" s="80">
        <f t="shared" si="12"/>
        <v>0</v>
      </c>
    </row>
    <row r="67" spans="1:7" x14ac:dyDescent="0.25">
      <c r="A67" s="84" t="s">
        <v>343</v>
      </c>
      <c r="B67" s="163"/>
      <c r="C67" s="163"/>
      <c r="D67" s="163">
        <v>0</v>
      </c>
      <c r="E67" s="163"/>
      <c r="F67" s="163"/>
      <c r="G67" s="80">
        <f t="shared" si="12"/>
        <v>0</v>
      </c>
    </row>
    <row r="68" spans="1:7" x14ac:dyDescent="0.25">
      <c r="A68" s="84" t="s">
        <v>3301</v>
      </c>
      <c r="B68" s="163"/>
      <c r="C68" s="163"/>
      <c r="D68" s="163">
        <v>0</v>
      </c>
      <c r="E68" s="163"/>
      <c r="F68" s="163"/>
      <c r="G68" s="80">
        <f t="shared" si="12"/>
        <v>0</v>
      </c>
    </row>
    <row r="69" spans="1:7" x14ac:dyDescent="0.25">
      <c r="A69" s="84" t="s">
        <v>345</v>
      </c>
      <c r="B69" s="163"/>
      <c r="C69" s="163"/>
      <c r="D69" s="163">
        <v>0</v>
      </c>
      <c r="E69" s="163"/>
      <c r="F69" s="163"/>
      <c r="G69" s="80">
        <f t="shared" si="12"/>
        <v>0</v>
      </c>
    </row>
    <row r="70" spans="1:7" x14ac:dyDescent="0.25">
      <c r="A70" s="84" t="s">
        <v>346</v>
      </c>
      <c r="B70" s="163"/>
      <c r="C70" s="163"/>
      <c r="D70" s="163">
        <v>0</v>
      </c>
      <c r="E70" s="163"/>
      <c r="F70" s="163"/>
      <c r="G70" s="80">
        <f t="shared" si="12"/>
        <v>0</v>
      </c>
    </row>
    <row r="71" spans="1:7" x14ac:dyDescent="0.25">
      <c r="A71" s="83" t="s">
        <v>347</v>
      </c>
      <c r="B71" s="162">
        <v>0</v>
      </c>
      <c r="C71" s="162">
        <v>0</v>
      </c>
      <c r="D71" s="162">
        <v>0</v>
      </c>
      <c r="E71" s="162">
        <v>0</v>
      </c>
      <c r="F71" s="162">
        <v>0</v>
      </c>
      <c r="G71" s="80">
        <f t="shared" ref="G71" si="13">SUM(G72:G74)</f>
        <v>0</v>
      </c>
    </row>
    <row r="72" spans="1:7" x14ac:dyDescent="0.25">
      <c r="A72" s="84" t="s">
        <v>348</v>
      </c>
      <c r="B72" s="163"/>
      <c r="C72" s="163"/>
      <c r="D72" s="163">
        <v>0</v>
      </c>
      <c r="E72" s="163"/>
      <c r="F72" s="163"/>
      <c r="G72" s="80">
        <f>D72-E72</f>
        <v>0</v>
      </c>
    </row>
    <row r="73" spans="1:7" x14ac:dyDescent="0.25">
      <c r="A73" s="84" t="s">
        <v>349</v>
      </c>
      <c r="B73" s="163"/>
      <c r="C73" s="163"/>
      <c r="D73" s="163">
        <v>0</v>
      </c>
      <c r="E73" s="163"/>
      <c r="F73" s="163"/>
      <c r="G73" s="80">
        <f t="shared" ref="G73:G74" si="14">D73-E73</f>
        <v>0</v>
      </c>
    </row>
    <row r="74" spans="1:7" x14ac:dyDescent="0.25">
      <c r="A74" s="84" t="s">
        <v>350</v>
      </c>
      <c r="B74" s="163"/>
      <c r="C74" s="163"/>
      <c r="D74" s="163">
        <v>0</v>
      </c>
      <c r="E74" s="163"/>
      <c r="F74" s="163"/>
      <c r="G74" s="80">
        <f t="shared" si="14"/>
        <v>0</v>
      </c>
    </row>
    <row r="75" spans="1:7" x14ac:dyDescent="0.25">
      <c r="A75" s="83" t="s">
        <v>351</v>
      </c>
      <c r="B75" s="162">
        <v>0</v>
      </c>
      <c r="C75" s="162">
        <v>0</v>
      </c>
      <c r="D75" s="162">
        <v>0</v>
      </c>
      <c r="E75" s="162">
        <v>0</v>
      </c>
      <c r="F75" s="162">
        <v>0</v>
      </c>
      <c r="G75" s="80">
        <f t="shared" ref="G75" si="15">SUM(G76:G82)</f>
        <v>0</v>
      </c>
    </row>
    <row r="76" spans="1:7" x14ac:dyDescent="0.25">
      <c r="A76" s="84" t="s">
        <v>352</v>
      </c>
      <c r="B76" s="163"/>
      <c r="C76" s="163"/>
      <c r="D76" s="163">
        <v>0</v>
      </c>
      <c r="E76" s="163"/>
      <c r="F76" s="163"/>
      <c r="G76" s="80">
        <f>D76-E76</f>
        <v>0</v>
      </c>
    </row>
    <row r="77" spans="1:7" x14ac:dyDescent="0.25">
      <c r="A77" s="84" t="s">
        <v>353</v>
      </c>
      <c r="B77" s="163"/>
      <c r="C77" s="163"/>
      <c r="D77" s="163">
        <v>0</v>
      </c>
      <c r="E77" s="163"/>
      <c r="F77" s="163"/>
      <c r="G77" s="80">
        <f t="shared" ref="G77:G82" si="16">D77-E77</f>
        <v>0</v>
      </c>
    </row>
    <row r="78" spans="1:7" x14ac:dyDescent="0.25">
      <c r="A78" s="84" t="s">
        <v>354</v>
      </c>
      <c r="B78" s="163"/>
      <c r="C78" s="163"/>
      <c r="D78" s="163">
        <v>0</v>
      </c>
      <c r="E78" s="163"/>
      <c r="F78" s="163"/>
      <c r="G78" s="80">
        <f t="shared" si="16"/>
        <v>0</v>
      </c>
    </row>
    <row r="79" spans="1:7" x14ac:dyDescent="0.25">
      <c r="A79" s="84" t="s">
        <v>355</v>
      </c>
      <c r="B79" s="163"/>
      <c r="C79" s="163"/>
      <c r="D79" s="163">
        <v>0</v>
      </c>
      <c r="E79" s="163"/>
      <c r="F79" s="163"/>
      <c r="G79" s="80">
        <f t="shared" si="16"/>
        <v>0</v>
      </c>
    </row>
    <row r="80" spans="1:7" x14ac:dyDescent="0.25">
      <c r="A80" s="84" t="s">
        <v>356</v>
      </c>
      <c r="B80" s="163"/>
      <c r="C80" s="163"/>
      <c r="D80" s="163">
        <v>0</v>
      </c>
      <c r="E80" s="163"/>
      <c r="F80" s="163"/>
      <c r="G80" s="80">
        <f t="shared" si="16"/>
        <v>0</v>
      </c>
    </row>
    <row r="81" spans="1:7" x14ac:dyDescent="0.25">
      <c r="A81" s="84" t="s">
        <v>357</v>
      </c>
      <c r="B81" s="163"/>
      <c r="C81" s="163"/>
      <c r="D81" s="163">
        <v>0</v>
      </c>
      <c r="E81" s="163"/>
      <c r="F81" s="163"/>
      <c r="G81" s="80">
        <f t="shared" si="16"/>
        <v>0</v>
      </c>
    </row>
    <row r="82" spans="1:7" x14ac:dyDescent="0.25">
      <c r="A82" s="84" t="s">
        <v>358</v>
      </c>
      <c r="B82" s="163"/>
      <c r="C82" s="163"/>
      <c r="D82" s="163">
        <v>0</v>
      </c>
      <c r="E82" s="163"/>
      <c r="F82" s="163"/>
      <c r="G82" s="80">
        <f t="shared" si="16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165">
        <v>0</v>
      </c>
      <c r="C84" s="165">
        <v>0</v>
      </c>
      <c r="D84" s="165">
        <v>0</v>
      </c>
      <c r="E84" s="165">
        <v>0</v>
      </c>
      <c r="F84" s="165">
        <v>0</v>
      </c>
      <c r="G84" s="79">
        <f t="shared" ref="G84" si="17">SUM(G85,G93,G103,G113,G123,G133,G137,G146,G150)</f>
        <v>0</v>
      </c>
    </row>
    <row r="85" spans="1:7" x14ac:dyDescent="0.25">
      <c r="A85" s="83" t="s">
        <v>286</v>
      </c>
      <c r="B85" s="165">
        <v>0</v>
      </c>
      <c r="C85" s="165">
        <v>0</v>
      </c>
      <c r="D85" s="165">
        <v>0</v>
      </c>
      <c r="E85" s="165">
        <v>0</v>
      </c>
      <c r="F85" s="165">
        <v>0</v>
      </c>
      <c r="G85" s="80">
        <f t="shared" ref="G85" si="18">SUM(G86:G92)</f>
        <v>0</v>
      </c>
    </row>
    <row r="86" spans="1:7" x14ac:dyDescent="0.25">
      <c r="A86" s="84" t="s">
        <v>287</v>
      </c>
      <c r="B86" s="166"/>
      <c r="C86" s="166"/>
      <c r="D86" s="164">
        <v>0</v>
      </c>
      <c r="E86" s="166"/>
      <c r="F86" s="166"/>
      <c r="G86" s="80">
        <f>D86-E86</f>
        <v>0</v>
      </c>
    </row>
    <row r="87" spans="1:7" x14ac:dyDescent="0.25">
      <c r="A87" s="84" t="s">
        <v>288</v>
      </c>
      <c r="B87" s="166"/>
      <c r="C87" s="166"/>
      <c r="D87" s="164">
        <v>0</v>
      </c>
      <c r="E87" s="166"/>
      <c r="F87" s="166"/>
      <c r="G87" s="80">
        <f t="shared" ref="G87:G92" si="19">D87-E87</f>
        <v>0</v>
      </c>
    </row>
    <row r="88" spans="1:7" x14ac:dyDescent="0.25">
      <c r="A88" s="84" t="s">
        <v>289</v>
      </c>
      <c r="B88" s="166"/>
      <c r="C88" s="166"/>
      <c r="D88" s="164">
        <v>0</v>
      </c>
      <c r="E88" s="166"/>
      <c r="F88" s="166"/>
      <c r="G88" s="80">
        <f t="shared" si="19"/>
        <v>0</v>
      </c>
    </row>
    <row r="89" spans="1:7" x14ac:dyDescent="0.25">
      <c r="A89" s="84" t="s">
        <v>290</v>
      </c>
      <c r="B89" s="166"/>
      <c r="C89" s="166"/>
      <c r="D89" s="164">
        <v>0</v>
      </c>
      <c r="E89" s="166"/>
      <c r="F89" s="166"/>
      <c r="G89" s="80">
        <f t="shared" si="19"/>
        <v>0</v>
      </c>
    </row>
    <row r="90" spans="1:7" x14ac:dyDescent="0.25">
      <c r="A90" s="84" t="s">
        <v>291</v>
      </c>
      <c r="B90" s="166"/>
      <c r="C90" s="166"/>
      <c r="D90" s="164">
        <v>0</v>
      </c>
      <c r="E90" s="166"/>
      <c r="F90" s="166"/>
      <c r="G90" s="80">
        <f t="shared" si="19"/>
        <v>0</v>
      </c>
    </row>
    <row r="91" spans="1:7" x14ac:dyDescent="0.25">
      <c r="A91" s="84" t="s">
        <v>292</v>
      </c>
      <c r="B91" s="166"/>
      <c r="C91" s="166"/>
      <c r="D91" s="164">
        <v>0</v>
      </c>
      <c r="E91" s="166"/>
      <c r="F91" s="166"/>
      <c r="G91" s="80">
        <f t="shared" si="19"/>
        <v>0</v>
      </c>
    </row>
    <row r="92" spans="1:7" x14ac:dyDescent="0.25">
      <c r="A92" s="84" t="s">
        <v>293</v>
      </c>
      <c r="B92" s="166"/>
      <c r="C92" s="166"/>
      <c r="D92" s="164">
        <v>0</v>
      </c>
      <c r="E92" s="166"/>
      <c r="F92" s="166"/>
      <c r="G92" s="80">
        <f t="shared" si="19"/>
        <v>0</v>
      </c>
    </row>
    <row r="93" spans="1:7" x14ac:dyDescent="0.25">
      <c r="A93" s="83" t="s">
        <v>294</v>
      </c>
      <c r="B93" s="165">
        <v>0</v>
      </c>
      <c r="C93" s="165">
        <v>0</v>
      </c>
      <c r="D93" s="165">
        <v>0</v>
      </c>
      <c r="E93" s="165">
        <v>0</v>
      </c>
      <c r="F93" s="165">
        <v>0</v>
      </c>
      <c r="G93" s="80">
        <f t="shared" ref="G93" si="20">SUM(G94:G102)</f>
        <v>0</v>
      </c>
    </row>
    <row r="94" spans="1:7" x14ac:dyDescent="0.25">
      <c r="A94" s="84" t="s">
        <v>295</v>
      </c>
      <c r="B94" s="166"/>
      <c r="C94" s="166"/>
      <c r="D94" s="164">
        <v>0</v>
      </c>
      <c r="E94" s="166"/>
      <c r="F94" s="166"/>
      <c r="G94" s="80">
        <f>D94-E94</f>
        <v>0</v>
      </c>
    </row>
    <row r="95" spans="1:7" x14ac:dyDescent="0.25">
      <c r="A95" s="84" t="s">
        <v>296</v>
      </c>
      <c r="B95" s="166"/>
      <c r="C95" s="166"/>
      <c r="D95" s="164">
        <v>0</v>
      </c>
      <c r="E95" s="166"/>
      <c r="F95" s="166"/>
      <c r="G95" s="80">
        <f t="shared" ref="G95:G102" si="21">D95-E95</f>
        <v>0</v>
      </c>
    </row>
    <row r="96" spans="1:7" x14ac:dyDescent="0.25">
      <c r="A96" s="84" t="s">
        <v>297</v>
      </c>
      <c r="B96" s="166"/>
      <c r="C96" s="166"/>
      <c r="D96" s="164">
        <v>0</v>
      </c>
      <c r="E96" s="166"/>
      <c r="F96" s="166"/>
      <c r="G96" s="80">
        <f t="shared" si="21"/>
        <v>0</v>
      </c>
    </row>
    <row r="97" spans="1:7" x14ac:dyDescent="0.25">
      <c r="A97" s="84" t="s">
        <v>298</v>
      </c>
      <c r="B97" s="166"/>
      <c r="C97" s="166"/>
      <c r="D97" s="164">
        <v>0</v>
      </c>
      <c r="E97" s="166"/>
      <c r="F97" s="166"/>
      <c r="G97" s="80">
        <f t="shared" si="21"/>
        <v>0</v>
      </c>
    </row>
    <row r="98" spans="1:7" x14ac:dyDescent="0.25">
      <c r="A98" s="42" t="s">
        <v>299</v>
      </c>
      <c r="B98" s="166"/>
      <c r="C98" s="166"/>
      <c r="D98" s="164">
        <v>0</v>
      </c>
      <c r="E98" s="166"/>
      <c r="F98" s="166"/>
      <c r="G98" s="80">
        <f t="shared" si="21"/>
        <v>0</v>
      </c>
    </row>
    <row r="99" spans="1:7" x14ac:dyDescent="0.25">
      <c r="A99" s="84" t="s">
        <v>300</v>
      </c>
      <c r="B99" s="166"/>
      <c r="C99" s="166"/>
      <c r="D99" s="164">
        <v>0</v>
      </c>
      <c r="E99" s="166"/>
      <c r="F99" s="166"/>
      <c r="G99" s="80">
        <f t="shared" si="21"/>
        <v>0</v>
      </c>
    </row>
    <row r="100" spans="1:7" x14ac:dyDescent="0.25">
      <c r="A100" s="84" t="s">
        <v>301</v>
      </c>
      <c r="B100" s="166"/>
      <c r="C100" s="166"/>
      <c r="D100" s="164">
        <v>0</v>
      </c>
      <c r="E100" s="166"/>
      <c r="F100" s="166"/>
      <c r="G100" s="80">
        <f t="shared" si="21"/>
        <v>0</v>
      </c>
    </row>
    <row r="101" spans="1:7" x14ac:dyDescent="0.25">
      <c r="A101" s="84" t="s">
        <v>302</v>
      </c>
      <c r="B101" s="166"/>
      <c r="C101" s="166"/>
      <c r="D101" s="164">
        <v>0</v>
      </c>
      <c r="E101" s="166"/>
      <c r="F101" s="166"/>
      <c r="G101" s="80">
        <f t="shared" si="21"/>
        <v>0</v>
      </c>
    </row>
    <row r="102" spans="1:7" x14ac:dyDescent="0.25">
      <c r="A102" s="84" t="s">
        <v>303</v>
      </c>
      <c r="B102" s="166"/>
      <c r="C102" s="166"/>
      <c r="D102" s="164">
        <v>0</v>
      </c>
      <c r="E102" s="166"/>
      <c r="F102" s="166"/>
      <c r="G102" s="80">
        <f t="shared" si="21"/>
        <v>0</v>
      </c>
    </row>
    <row r="103" spans="1:7" x14ac:dyDescent="0.25">
      <c r="A103" s="83" t="s">
        <v>304</v>
      </c>
      <c r="B103" s="165">
        <v>0</v>
      </c>
      <c r="C103" s="165">
        <v>0</v>
      </c>
      <c r="D103" s="165">
        <v>0</v>
      </c>
      <c r="E103" s="165">
        <v>0</v>
      </c>
      <c r="F103" s="165">
        <v>0</v>
      </c>
      <c r="G103" s="80">
        <f t="shared" ref="G103" si="22">SUM(G104:G112)</f>
        <v>0</v>
      </c>
    </row>
    <row r="104" spans="1:7" x14ac:dyDescent="0.25">
      <c r="A104" s="84" t="s">
        <v>305</v>
      </c>
      <c r="B104" s="166"/>
      <c r="C104" s="166"/>
      <c r="D104" s="164">
        <v>0</v>
      </c>
      <c r="E104" s="166"/>
      <c r="F104" s="166"/>
      <c r="G104" s="80">
        <f>D104-E104</f>
        <v>0</v>
      </c>
    </row>
    <row r="105" spans="1:7" x14ac:dyDescent="0.25">
      <c r="A105" s="84" t="s">
        <v>306</v>
      </c>
      <c r="B105" s="166"/>
      <c r="C105" s="166"/>
      <c r="D105" s="164">
        <v>0</v>
      </c>
      <c r="E105" s="166"/>
      <c r="F105" s="166"/>
      <c r="G105" s="80">
        <f t="shared" ref="G105:G112" si="23">D105-E105</f>
        <v>0</v>
      </c>
    </row>
    <row r="106" spans="1:7" x14ac:dyDescent="0.25">
      <c r="A106" s="84" t="s">
        <v>307</v>
      </c>
      <c r="B106" s="166"/>
      <c r="C106" s="166"/>
      <c r="D106" s="164">
        <v>0</v>
      </c>
      <c r="E106" s="166"/>
      <c r="F106" s="166"/>
      <c r="G106" s="80">
        <f t="shared" si="23"/>
        <v>0</v>
      </c>
    </row>
    <row r="107" spans="1:7" x14ac:dyDescent="0.25">
      <c r="A107" s="84" t="s">
        <v>308</v>
      </c>
      <c r="B107" s="166"/>
      <c r="C107" s="166"/>
      <c r="D107" s="164">
        <v>0</v>
      </c>
      <c r="E107" s="166"/>
      <c r="F107" s="166"/>
      <c r="G107" s="80">
        <f t="shared" si="23"/>
        <v>0</v>
      </c>
    </row>
    <row r="108" spans="1:7" x14ac:dyDescent="0.25">
      <c r="A108" s="84" t="s">
        <v>309</v>
      </c>
      <c r="B108" s="166"/>
      <c r="C108" s="166"/>
      <c r="D108" s="164">
        <v>0</v>
      </c>
      <c r="E108" s="166"/>
      <c r="F108" s="166"/>
      <c r="G108" s="80">
        <f t="shared" si="23"/>
        <v>0</v>
      </c>
    </row>
    <row r="109" spans="1:7" x14ac:dyDescent="0.25">
      <c r="A109" s="84" t="s">
        <v>310</v>
      </c>
      <c r="B109" s="166"/>
      <c r="C109" s="166"/>
      <c r="D109" s="164">
        <v>0</v>
      </c>
      <c r="E109" s="166"/>
      <c r="F109" s="166"/>
      <c r="G109" s="80">
        <f t="shared" si="23"/>
        <v>0</v>
      </c>
    </row>
    <row r="110" spans="1:7" x14ac:dyDescent="0.25">
      <c r="A110" s="84" t="s">
        <v>311</v>
      </c>
      <c r="B110" s="166"/>
      <c r="C110" s="166"/>
      <c r="D110" s="164">
        <v>0</v>
      </c>
      <c r="E110" s="166"/>
      <c r="F110" s="166"/>
      <c r="G110" s="80">
        <f t="shared" si="23"/>
        <v>0</v>
      </c>
    </row>
    <row r="111" spans="1:7" x14ac:dyDescent="0.25">
      <c r="A111" s="84" t="s">
        <v>312</v>
      </c>
      <c r="B111" s="166"/>
      <c r="C111" s="166"/>
      <c r="D111" s="164">
        <v>0</v>
      </c>
      <c r="E111" s="166"/>
      <c r="F111" s="166"/>
      <c r="G111" s="80">
        <f t="shared" si="23"/>
        <v>0</v>
      </c>
    </row>
    <row r="112" spans="1:7" x14ac:dyDescent="0.25">
      <c r="A112" s="84" t="s">
        <v>313</v>
      </c>
      <c r="B112" s="166"/>
      <c r="C112" s="166"/>
      <c r="D112" s="164">
        <v>0</v>
      </c>
      <c r="E112" s="166"/>
      <c r="F112" s="166"/>
      <c r="G112" s="80">
        <f t="shared" si="23"/>
        <v>0</v>
      </c>
    </row>
    <row r="113" spans="1:7" x14ac:dyDescent="0.25">
      <c r="A113" s="83" t="s">
        <v>314</v>
      </c>
      <c r="B113" s="165">
        <v>0</v>
      </c>
      <c r="C113" s="165">
        <v>0</v>
      </c>
      <c r="D113" s="165">
        <v>0</v>
      </c>
      <c r="E113" s="165">
        <v>0</v>
      </c>
      <c r="F113" s="165">
        <v>0</v>
      </c>
      <c r="G113" s="80">
        <f t="shared" ref="G113" si="24">SUM(G114:G122)</f>
        <v>0</v>
      </c>
    </row>
    <row r="114" spans="1:7" x14ac:dyDescent="0.25">
      <c r="A114" s="84" t="s">
        <v>315</v>
      </c>
      <c r="B114" s="166"/>
      <c r="C114" s="166"/>
      <c r="D114" s="164">
        <v>0</v>
      </c>
      <c r="E114" s="166"/>
      <c r="F114" s="166"/>
      <c r="G114" s="80">
        <f>D114-E114</f>
        <v>0</v>
      </c>
    </row>
    <row r="115" spans="1:7" x14ac:dyDescent="0.25">
      <c r="A115" s="84" t="s">
        <v>316</v>
      </c>
      <c r="B115" s="166"/>
      <c r="C115" s="166"/>
      <c r="D115" s="164">
        <v>0</v>
      </c>
      <c r="E115" s="166"/>
      <c r="F115" s="166"/>
      <c r="G115" s="80">
        <f t="shared" ref="G115:G122" si="25">D115-E115</f>
        <v>0</v>
      </c>
    </row>
    <row r="116" spans="1:7" x14ac:dyDescent="0.25">
      <c r="A116" s="84" t="s">
        <v>317</v>
      </c>
      <c r="B116" s="166"/>
      <c r="C116" s="166"/>
      <c r="D116" s="164">
        <v>0</v>
      </c>
      <c r="E116" s="166"/>
      <c r="F116" s="166"/>
      <c r="G116" s="80">
        <f t="shared" si="25"/>
        <v>0</v>
      </c>
    </row>
    <row r="117" spans="1:7" x14ac:dyDescent="0.25">
      <c r="A117" s="84" t="s">
        <v>318</v>
      </c>
      <c r="B117" s="166"/>
      <c r="C117" s="166"/>
      <c r="D117" s="164">
        <v>0</v>
      </c>
      <c r="E117" s="166"/>
      <c r="F117" s="166"/>
      <c r="G117" s="80">
        <f t="shared" si="25"/>
        <v>0</v>
      </c>
    </row>
    <row r="118" spans="1:7" x14ac:dyDescent="0.25">
      <c r="A118" s="84" t="s">
        <v>319</v>
      </c>
      <c r="B118" s="166"/>
      <c r="C118" s="166"/>
      <c r="D118" s="164">
        <v>0</v>
      </c>
      <c r="E118" s="166"/>
      <c r="F118" s="166"/>
      <c r="G118" s="80">
        <f t="shared" si="25"/>
        <v>0</v>
      </c>
    </row>
    <row r="119" spans="1:7" x14ac:dyDescent="0.25">
      <c r="A119" s="84" t="s">
        <v>320</v>
      </c>
      <c r="B119" s="166"/>
      <c r="C119" s="166"/>
      <c r="D119" s="164">
        <v>0</v>
      </c>
      <c r="E119" s="166"/>
      <c r="F119" s="166"/>
      <c r="G119" s="80">
        <f t="shared" si="25"/>
        <v>0</v>
      </c>
    </row>
    <row r="120" spans="1:7" x14ac:dyDescent="0.25">
      <c r="A120" s="84" t="s">
        <v>321</v>
      </c>
      <c r="B120" s="166"/>
      <c r="C120" s="166"/>
      <c r="D120" s="164">
        <v>0</v>
      </c>
      <c r="E120" s="166"/>
      <c r="F120" s="166"/>
      <c r="G120" s="80">
        <f t="shared" si="25"/>
        <v>0</v>
      </c>
    </row>
    <row r="121" spans="1:7" x14ac:dyDescent="0.25">
      <c r="A121" s="84" t="s">
        <v>322</v>
      </c>
      <c r="B121" s="166"/>
      <c r="C121" s="166"/>
      <c r="D121" s="164">
        <v>0</v>
      </c>
      <c r="E121" s="166"/>
      <c r="F121" s="166"/>
      <c r="G121" s="80">
        <f t="shared" si="25"/>
        <v>0</v>
      </c>
    </row>
    <row r="122" spans="1:7" x14ac:dyDescent="0.25">
      <c r="A122" s="84" t="s">
        <v>323</v>
      </c>
      <c r="B122" s="166"/>
      <c r="C122" s="166"/>
      <c r="D122" s="164">
        <v>0</v>
      </c>
      <c r="E122" s="166"/>
      <c r="F122" s="166"/>
      <c r="G122" s="80">
        <f t="shared" si="25"/>
        <v>0</v>
      </c>
    </row>
    <row r="123" spans="1:7" x14ac:dyDescent="0.25">
      <c r="A123" s="83" t="s">
        <v>324</v>
      </c>
      <c r="B123" s="165">
        <v>0</v>
      </c>
      <c r="C123" s="165">
        <v>0</v>
      </c>
      <c r="D123" s="165">
        <v>0</v>
      </c>
      <c r="E123" s="165">
        <v>0</v>
      </c>
      <c r="F123" s="165">
        <v>0</v>
      </c>
      <c r="G123" s="80">
        <f t="shared" ref="G123" si="26">SUM(G124:G132)</f>
        <v>0</v>
      </c>
    </row>
    <row r="124" spans="1:7" x14ac:dyDescent="0.25">
      <c r="A124" s="84" t="s">
        <v>325</v>
      </c>
      <c r="B124" s="166"/>
      <c r="C124" s="166"/>
      <c r="D124" s="164">
        <v>0</v>
      </c>
      <c r="E124" s="166"/>
      <c r="F124" s="166"/>
      <c r="G124" s="80">
        <f>D124-E124</f>
        <v>0</v>
      </c>
    </row>
    <row r="125" spans="1:7" x14ac:dyDescent="0.25">
      <c r="A125" s="84" t="s">
        <v>326</v>
      </c>
      <c r="B125" s="166"/>
      <c r="C125" s="166"/>
      <c r="D125" s="164">
        <v>0</v>
      </c>
      <c r="E125" s="166"/>
      <c r="F125" s="166"/>
      <c r="G125" s="80">
        <f t="shared" ref="G125:G132" si="27">D125-E125</f>
        <v>0</v>
      </c>
    </row>
    <row r="126" spans="1:7" x14ac:dyDescent="0.25">
      <c r="A126" s="84" t="s">
        <v>327</v>
      </c>
      <c r="B126" s="166"/>
      <c r="C126" s="166"/>
      <c r="D126" s="164">
        <v>0</v>
      </c>
      <c r="E126" s="166"/>
      <c r="F126" s="166"/>
      <c r="G126" s="80">
        <f t="shared" si="27"/>
        <v>0</v>
      </c>
    </row>
    <row r="127" spans="1:7" x14ac:dyDescent="0.25">
      <c r="A127" s="84" t="s">
        <v>328</v>
      </c>
      <c r="B127" s="166"/>
      <c r="C127" s="166"/>
      <c r="D127" s="164">
        <v>0</v>
      </c>
      <c r="E127" s="166"/>
      <c r="F127" s="166"/>
      <c r="G127" s="80">
        <f t="shared" si="27"/>
        <v>0</v>
      </c>
    </row>
    <row r="128" spans="1:7" x14ac:dyDescent="0.25">
      <c r="A128" s="84" t="s">
        <v>329</v>
      </c>
      <c r="B128" s="166"/>
      <c r="C128" s="166"/>
      <c r="D128" s="164">
        <v>0</v>
      </c>
      <c r="E128" s="166"/>
      <c r="F128" s="166"/>
      <c r="G128" s="80">
        <f t="shared" si="27"/>
        <v>0</v>
      </c>
    </row>
    <row r="129" spans="1:7" x14ac:dyDescent="0.25">
      <c r="A129" s="84" t="s">
        <v>330</v>
      </c>
      <c r="B129" s="166"/>
      <c r="C129" s="166"/>
      <c r="D129" s="164">
        <v>0</v>
      </c>
      <c r="E129" s="166"/>
      <c r="F129" s="166"/>
      <c r="G129" s="80">
        <f t="shared" si="27"/>
        <v>0</v>
      </c>
    </row>
    <row r="130" spans="1:7" x14ac:dyDescent="0.25">
      <c r="A130" s="84" t="s">
        <v>331</v>
      </c>
      <c r="B130" s="166"/>
      <c r="C130" s="166"/>
      <c r="D130" s="164">
        <v>0</v>
      </c>
      <c r="E130" s="166"/>
      <c r="F130" s="166"/>
      <c r="G130" s="80">
        <f t="shared" si="27"/>
        <v>0</v>
      </c>
    </row>
    <row r="131" spans="1:7" x14ac:dyDescent="0.25">
      <c r="A131" s="84" t="s">
        <v>332</v>
      </c>
      <c r="B131" s="166"/>
      <c r="C131" s="166"/>
      <c r="D131" s="164">
        <v>0</v>
      </c>
      <c r="E131" s="166"/>
      <c r="F131" s="166"/>
      <c r="G131" s="80">
        <f t="shared" si="27"/>
        <v>0</v>
      </c>
    </row>
    <row r="132" spans="1:7" x14ac:dyDescent="0.25">
      <c r="A132" s="84" t="s">
        <v>333</v>
      </c>
      <c r="B132" s="166"/>
      <c r="C132" s="166"/>
      <c r="D132" s="164">
        <v>0</v>
      </c>
      <c r="E132" s="166"/>
      <c r="F132" s="166"/>
      <c r="G132" s="80">
        <f t="shared" si="27"/>
        <v>0</v>
      </c>
    </row>
    <row r="133" spans="1:7" x14ac:dyDescent="0.25">
      <c r="A133" s="83" t="s">
        <v>334</v>
      </c>
      <c r="B133" s="165">
        <v>0</v>
      </c>
      <c r="C133" s="165">
        <v>0</v>
      </c>
      <c r="D133" s="165">
        <v>0</v>
      </c>
      <c r="E133" s="165">
        <v>0</v>
      </c>
      <c r="F133" s="165">
        <v>0</v>
      </c>
      <c r="G133" s="80">
        <f t="shared" ref="G133" si="28">SUM(G134:G136)</f>
        <v>0</v>
      </c>
    </row>
    <row r="134" spans="1:7" x14ac:dyDescent="0.25">
      <c r="A134" s="84" t="s">
        <v>335</v>
      </c>
      <c r="B134" s="166"/>
      <c r="C134" s="166"/>
      <c r="D134" s="164">
        <v>0</v>
      </c>
      <c r="E134" s="166"/>
      <c r="F134" s="166"/>
      <c r="G134" s="80">
        <f>D134-E134</f>
        <v>0</v>
      </c>
    </row>
    <row r="135" spans="1:7" x14ac:dyDescent="0.25">
      <c r="A135" s="84" t="s">
        <v>336</v>
      </c>
      <c r="B135" s="166"/>
      <c r="C135" s="166"/>
      <c r="D135" s="164">
        <v>0</v>
      </c>
      <c r="E135" s="166"/>
      <c r="F135" s="166"/>
      <c r="G135" s="80">
        <f t="shared" ref="G135:G136" si="29">D135-E135</f>
        <v>0</v>
      </c>
    </row>
    <row r="136" spans="1:7" x14ac:dyDescent="0.25">
      <c r="A136" s="84" t="s">
        <v>337</v>
      </c>
      <c r="B136" s="166"/>
      <c r="C136" s="166"/>
      <c r="D136" s="164">
        <v>0</v>
      </c>
      <c r="E136" s="166"/>
      <c r="F136" s="166"/>
      <c r="G136" s="80">
        <f t="shared" si="29"/>
        <v>0</v>
      </c>
    </row>
    <row r="137" spans="1:7" x14ac:dyDescent="0.25">
      <c r="A137" s="83" t="s">
        <v>338</v>
      </c>
      <c r="B137" s="165">
        <v>0</v>
      </c>
      <c r="C137" s="165">
        <v>0</v>
      </c>
      <c r="D137" s="165">
        <v>0</v>
      </c>
      <c r="E137" s="165">
        <v>0</v>
      </c>
      <c r="F137" s="165">
        <v>0</v>
      </c>
      <c r="G137" s="80">
        <f t="shared" ref="G137" si="30">SUM(G138:G142,G144:G145)</f>
        <v>0</v>
      </c>
    </row>
    <row r="138" spans="1:7" x14ac:dyDescent="0.25">
      <c r="A138" s="84" t="s">
        <v>339</v>
      </c>
      <c r="B138" s="166"/>
      <c r="C138" s="166"/>
      <c r="D138" s="164">
        <v>0</v>
      </c>
      <c r="E138" s="166"/>
      <c r="F138" s="166"/>
      <c r="G138" s="80">
        <f>D138-E138</f>
        <v>0</v>
      </c>
    </row>
    <row r="139" spans="1:7" x14ac:dyDescent="0.25">
      <c r="A139" s="84" t="s">
        <v>340</v>
      </c>
      <c r="B139" s="166"/>
      <c r="C139" s="166"/>
      <c r="D139" s="164">
        <v>0</v>
      </c>
      <c r="E139" s="166"/>
      <c r="F139" s="166"/>
      <c r="G139" s="80">
        <f t="shared" ref="G139:G145" si="31">D139-E139</f>
        <v>0</v>
      </c>
    </row>
    <row r="140" spans="1:7" x14ac:dyDescent="0.25">
      <c r="A140" s="84" t="s">
        <v>341</v>
      </c>
      <c r="B140" s="166"/>
      <c r="C140" s="166"/>
      <c r="D140" s="164">
        <v>0</v>
      </c>
      <c r="E140" s="166"/>
      <c r="F140" s="166"/>
      <c r="G140" s="80">
        <f t="shared" si="31"/>
        <v>0</v>
      </c>
    </row>
    <row r="141" spans="1:7" x14ac:dyDescent="0.25">
      <c r="A141" s="84" t="s">
        <v>342</v>
      </c>
      <c r="B141" s="166"/>
      <c r="C141" s="166"/>
      <c r="D141" s="164">
        <v>0</v>
      </c>
      <c r="E141" s="166"/>
      <c r="F141" s="166"/>
      <c r="G141" s="80">
        <f t="shared" si="31"/>
        <v>0</v>
      </c>
    </row>
    <row r="142" spans="1:7" x14ac:dyDescent="0.25">
      <c r="A142" s="84" t="s">
        <v>343</v>
      </c>
      <c r="B142" s="166"/>
      <c r="C142" s="166"/>
      <c r="D142" s="164">
        <v>0</v>
      </c>
      <c r="E142" s="166"/>
      <c r="F142" s="166"/>
      <c r="G142" s="80">
        <f t="shared" si="31"/>
        <v>0</v>
      </c>
    </row>
    <row r="143" spans="1:7" x14ac:dyDescent="0.25">
      <c r="A143" s="84" t="s">
        <v>3301</v>
      </c>
      <c r="B143" s="166"/>
      <c r="C143" s="166"/>
      <c r="D143" s="164">
        <v>0</v>
      </c>
      <c r="E143" s="166"/>
      <c r="F143" s="166"/>
      <c r="G143" s="80">
        <f t="shared" si="31"/>
        <v>0</v>
      </c>
    </row>
    <row r="144" spans="1:7" x14ac:dyDescent="0.25">
      <c r="A144" s="84" t="s">
        <v>345</v>
      </c>
      <c r="B144" s="166"/>
      <c r="C144" s="166"/>
      <c r="D144" s="164">
        <v>0</v>
      </c>
      <c r="E144" s="166"/>
      <c r="F144" s="166"/>
      <c r="G144" s="80">
        <f t="shared" si="31"/>
        <v>0</v>
      </c>
    </row>
    <row r="145" spans="1:7" x14ac:dyDescent="0.25">
      <c r="A145" s="84" t="s">
        <v>346</v>
      </c>
      <c r="B145" s="166"/>
      <c r="C145" s="166"/>
      <c r="D145" s="164">
        <v>0</v>
      </c>
      <c r="E145" s="166"/>
      <c r="F145" s="166"/>
      <c r="G145" s="80">
        <f t="shared" si="31"/>
        <v>0</v>
      </c>
    </row>
    <row r="146" spans="1:7" x14ac:dyDescent="0.25">
      <c r="A146" s="83" t="s">
        <v>347</v>
      </c>
      <c r="B146" s="165">
        <v>0</v>
      </c>
      <c r="C146" s="165">
        <v>0</v>
      </c>
      <c r="D146" s="165">
        <v>0</v>
      </c>
      <c r="E146" s="165">
        <v>0</v>
      </c>
      <c r="F146" s="165">
        <v>0</v>
      </c>
      <c r="G146" s="80">
        <f t="shared" ref="G146" si="32">SUM(G147:G149)</f>
        <v>0</v>
      </c>
    </row>
    <row r="147" spans="1:7" x14ac:dyDescent="0.25">
      <c r="A147" s="84" t="s">
        <v>348</v>
      </c>
      <c r="B147" s="166"/>
      <c r="C147" s="166"/>
      <c r="D147" s="164">
        <v>0</v>
      </c>
      <c r="E147" s="166"/>
      <c r="F147" s="166"/>
      <c r="G147" s="80">
        <f>D147-E147</f>
        <v>0</v>
      </c>
    </row>
    <row r="148" spans="1:7" x14ac:dyDescent="0.25">
      <c r="A148" s="84" t="s">
        <v>349</v>
      </c>
      <c r="B148" s="166"/>
      <c r="C148" s="166"/>
      <c r="D148" s="164">
        <v>0</v>
      </c>
      <c r="E148" s="166"/>
      <c r="F148" s="166"/>
      <c r="G148" s="80">
        <f t="shared" ref="G148:G149" si="33">D148-E148</f>
        <v>0</v>
      </c>
    </row>
    <row r="149" spans="1:7" x14ac:dyDescent="0.25">
      <c r="A149" s="84" t="s">
        <v>350</v>
      </c>
      <c r="B149" s="166"/>
      <c r="C149" s="166"/>
      <c r="D149" s="164">
        <v>0</v>
      </c>
      <c r="E149" s="166"/>
      <c r="F149" s="166"/>
      <c r="G149" s="80">
        <f t="shared" si="33"/>
        <v>0</v>
      </c>
    </row>
    <row r="150" spans="1:7" x14ac:dyDescent="0.25">
      <c r="A150" s="83" t="s">
        <v>351</v>
      </c>
      <c r="B150" s="165">
        <v>0</v>
      </c>
      <c r="C150" s="165">
        <v>0</v>
      </c>
      <c r="D150" s="165">
        <v>0</v>
      </c>
      <c r="E150" s="165">
        <v>0</v>
      </c>
      <c r="F150" s="165">
        <v>0</v>
      </c>
      <c r="G150" s="80">
        <f t="shared" ref="G150" si="34">SUM(G151:G157)</f>
        <v>0</v>
      </c>
    </row>
    <row r="151" spans="1:7" x14ac:dyDescent="0.25">
      <c r="A151" s="84" t="s">
        <v>352</v>
      </c>
      <c r="B151" s="166"/>
      <c r="C151" s="166"/>
      <c r="D151" s="164">
        <v>0</v>
      </c>
      <c r="E151" s="166"/>
      <c r="F151" s="166"/>
      <c r="G151" s="80">
        <f>D151-E151</f>
        <v>0</v>
      </c>
    </row>
    <row r="152" spans="1:7" x14ac:dyDescent="0.25">
      <c r="A152" s="84" t="s">
        <v>353</v>
      </c>
      <c r="B152" s="166"/>
      <c r="C152" s="166"/>
      <c r="D152" s="164">
        <v>0</v>
      </c>
      <c r="E152" s="166"/>
      <c r="F152" s="166"/>
      <c r="G152" s="80">
        <f t="shared" ref="G152:G157" si="35">D152-E152</f>
        <v>0</v>
      </c>
    </row>
    <row r="153" spans="1:7" x14ac:dyDescent="0.25">
      <c r="A153" s="84" t="s">
        <v>354</v>
      </c>
      <c r="B153" s="166"/>
      <c r="C153" s="166"/>
      <c r="D153" s="164">
        <v>0</v>
      </c>
      <c r="E153" s="166"/>
      <c r="F153" s="166"/>
      <c r="G153" s="80">
        <f t="shared" si="35"/>
        <v>0</v>
      </c>
    </row>
    <row r="154" spans="1:7" x14ac:dyDescent="0.25">
      <c r="A154" s="42" t="s">
        <v>355</v>
      </c>
      <c r="B154" s="166"/>
      <c r="C154" s="166"/>
      <c r="D154" s="164">
        <v>0</v>
      </c>
      <c r="E154" s="166"/>
      <c r="F154" s="166"/>
      <c r="G154" s="80">
        <f t="shared" si="35"/>
        <v>0</v>
      </c>
    </row>
    <row r="155" spans="1:7" x14ac:dyDescent="0.25">
      <c r="A155" s="84" t="s">
        <v>356</v>
      </c>
      <c r="B155" s="166"/>
      <c r="C155" s="166"/>
      <c r="D155" s="164">
        <v>0</v>
      </c>
      <c r="E155" s="166"/>
      <c r="F155" s="166"/>
      <c r="G155" s="80">
        <f t="shared" si="35"/>
        <v>0</v>
      </c>
    </row>
    <row r="156" spans="1:7" x14ac:dyDescent="0.25">
      <c r="A156" s="84" t="s">
        <v>357</v>
      </c>
      <c r="B156" s="166"/>
      <c r="C156" s="166"/>
      <c r="D156" s="164">
        <v>0</v>
      </c>
      <c r="E156" s="166"/>
      <c r="F156" s="166"/>
      <c r="G156" s="80">
        <f t="shared" si="35"/>
        <v>0</v>
      </c>
    </row>
    <row r="157" spans="1:7" x14ac:dyDescent="0.25">
      <c r="A157" s="84" t="s">
        <v>358</v>
      </c>
      <c r="B157" s="166"/>
      <c r="C157" s="166"/>
      <c r="D157" s="164">
        <v>0</v>
      </c>
      <c r="E157" s="166"/>
      <c r="F157" s="166"/>
      <c r="G157" s="80">
        <f t="shared" si="35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48477251</v>
      </c>
      <c r="C159" s="79">
        <f t="shared" ref="C159:G159" si="36">C9+C84</f>
        <v>1849716</v>
      </c>
      <c r="D159" s="79">
        <f t="shared" si="36"/>
        <v>50326967</v>
      </c>
      <c r="E159" s="79">
        <f t="shared" si="36"/>
        <v>23350149.280000001</v>
      </c>
      <c r="F159" s="79">
        <f t="shared" si="36"/>
        <v>23350149.280000001</v>
      </c>
      <c r="G159" s="79">
        <f t="shared" si="36"/>
        <v>26976817.719999999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48477251</v>
      </c>
      <c r="Q2" s="18">
        <f>'Formato 6 a)'!C9</f>
        <v>1849716</v>
      </c>
      <c r="R2" s="18">
        <f>'Formato 6 a)'!D9</f>
        <v>50326967</v>
      </c>
      <c r="S2" s="18">
        <f>'Formato 6 a)'!E9</f>
        <v>23350149.280000001</v>
      </c>
      <c r="T2" s="18">
        <f>'Formato 6 a)'!F9</f>
        <v>23350149.280000001</v>
      </c>
      <c r="U2" s="18">
        <f>'Formato 6 a)'!G9</f>
        <v>26976817.719999999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14466064</v>
      </c>
      <c r="Q3" s="18">
        <f>'Formato 6 a)'!C10</f>
        <v>0</v>
      </c>
      <c r="R3" s="18">
        <f>'Formato 6 a)'!D10</f>
        <v>14466064</v>
      </c>
      <c r="S3" s="18">
        <f>'Formato 6 a)'!E10</f>
        <v>7613368.7800000003</v>
      </c>
      <c r="T3" s="18">
        <f>'Formato 6 a)'!F10</f>
        <v>7613368.7800000003</v>
      </c>
      <c r="U3" s="18">
        <f>'Formato 6 a)'!G10</f>
        <v>6852695.2199999997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8468568</v>
      </c>
      <c r="Q4" s="18">
        <f>'Formato 6 a)'!C11</f>
        <v>0</v>
      </c>
      <c r="R4" s="18">
        <f>'Formato 6 a)'!D11</f>
        <v>8468568</v>
      </c>
      <c r="S4" s="18">
        <f>'Formato 6 a)'!E11</f>
        <v>5798000.7800000003</v>
      </c>
      <c r="T4" s="18">
        <f>'Formato 6 a)'!F11</f>
        <v>5798000.7800000003</v>
      </c>
      <c r="U4" s="18">
        <f>'Formato 6 a)'!G11</f>
        <v>2670567.2199999997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2084870</v>
      </c>
      <c r="Q6" s="18">
        <f>'Formato 6 a)'!C13</f>
        <v>0</v>
      </c>
      <c r="R6" s="18">
        <f>'Formato 6 a)'!D13</f>
        <v>2084870</v>
      </c>
      <c r="S6" s="18">
        <f>'Formato 6 a)'!E13</f>
        <v>277848.39</v>
      </c>
      <c r="T6" s="18">
        <f>'Formato 6 a)'!F13</f>
        <v>277848.39</v>
      </c>
      <c r="U6" s="18">
        <f>'Formato 6 a)'!G13</f>
        <v>1807021.6099999999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2390957</v>
      </c>
      <c r="Q7" s="18">
        <f>'Formato 6 a)'!C14</f>
        <v>0</v>
      </c>
      <c r="R7" s="18">
        <f>'Formato 6 a)'!D14</f>
        <v>2390957</v>
      </c>
      <c r="S7" s="18">
        <f>'Formato 6 a)'!E14</f>
        <v>1248874.71</v>
      </c>
      <c r="T7" s="18">
        <f>'Formato 6 a)'!F14</f>
        <v>1248874.71</v>
      </c>
      <c r="U7" s="18">
        <f>'Formato 6 a)'!G14</f>
        <v>1142082.29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907908</v>
      </c>
      <c r="Q8" s="18">
        <f>'Formato 6 a)'!C15</f>
        <v>0</v>
      </c>
      <c r="R8" s="18">
        <f>'Formato 6 a)'!D15</f>
        <v>907908</v>
      </c>
      <c r="S8" s="18">
        <f>'Formato 6 a)'!E15</f>
        <v>288644.90000000002</v>
      </c>
      <c r="T8" s="18">
        <f>'Formato 6 a)'!F15</f>
        <v>288644.90000000002</v>
      </c>
      <c r="U8" s="18">
        <f>'Formato 6 a)'!G15</f>
        <v>619263.1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613761</v>
      </c>
      <c r="Q9" s="18">
        <f>'Formato 6 a)'!C16</f>
        <v>0</v>
      </c>
      <c r="R9" s="18">
        <f>'Formato 6 a)'!D16</f>
        <v>613761</v>
      </c>
      <c r="S9" s="18">
        <f>'Formato 6 a)'!E16</f>
        <v>0</v>
      </c>
      <c r="T9" s="18">
        <f>'Formato 6 a)'!F16</f>
        <v>0</v>
      </c>
      <c r="U9" s="18">
        <f>'Formato 6 a)'!G16</f>
        <v>613761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4375003</v>
      </c>
      <c r="Q11" s="18">
        <f>'Formato 6 a)'!C18</f>
        <v>205992</v>
      </c>
      <c r="R11" s="18">
        <f>'Formato 6 a)'!D18</f>
        <v>4580995</v>
      </c>
      <c r="S11" s="18">
        <f>'Formato 6 a)'!E18</f>
        <v>1892356.96</v>
      </c>
      <c r="T11" s="18">
        <f>'Formato 6 a)'!F18</f>
        <v>1892356.96</v>
      </c>
      <c r="U11" s="18">
        <f>'Formato 6 a)'!G18</f>
        <v>2688638.04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244008</v>
      </c>
      <c r="Q12" s="18">
        <f>'Formato 6 a)'!C19</f>
        <v>26161</v>
      </c>
      <c r="R12" s="18">
        <f>'Formato 6 a)'!D19</f>
        <v>270169</v>
      </c>
      <c r="S12" s="18">
        <f>'Formato 6 a)'!E19</f>
        <v>138436.87</v>
      </c>
      <c r="T12" s="18">
        <f>'Formato 6 a)'!F19</f>
        <v>138436.87</v>
      </c>
      <c r="U12" s="18">
        <f>'Formato 6 a)'!G19</f>
        <v>131732.13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62340</v>
      </c>
      <c r="Q13" s="18">
        <f>'Formato 6 a)'!C20</f>
        <v>1870</v>
      </c>
      <c r="R13" s="18">
        <f>'Formato 6 a)'!D20</f>
        <v>64210</v>
      </c>
      <c r="S13" s="18">
        <f>'Formato 6 a)'!E20</f>
        <v>27176.080000000002</v>
      </c>
      <c r="T13" s="18">
        <f>'Formato 6 a)'!F20</f>
        <v>27176.080000000002</v>
      </c>
      <c r="U13" s="18">
        <f>'Formato 6 a)'!G20</f>
        <v>37033.919999999998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3491769</v>
      </c>
      <c r="Q15" s="18">
        <f>'Formato 6 a)'!C22</f>
        <v>69214</v>
      </c>
      <c r="R15" s="18">
        <f>'Formato 6 a)'!D22</f>
        <v>3560983</v>
      </c>
      <c r="S15" s="18">
        <f>'Formato 6 a)'!E22</f>
        <v>1355689.44</v>
      </c>
      <c r="T15" s="18">
        <f>'Formato 6 a)'!F22</f>
        <v>1355689.44</v>
      </c>
      <c r="U15" s="18">
        <f>'Formato 6 a)'!G22</f>
        <v>2205293.56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17910</v>
      </c>
      <c r="Q16" s="18">
        <f>'Formato 6 a)'!C23</f>
        <v>0</v>
      </c>
      <c r="R16" s="18">
        <f>'Formato 6 a)'!D23</f>
        <v>17910</v>
      </c>
      <c r="S16" s="18">
        <f>'Formato 6 a)'!E23</f>
        <v>0</v>
      </c>
      <c r="T16" s="18">
        <f>'Formato 6 a)'!F23</f>
        <v>0</v>
      </c>
      <c r="U16" s="18">
        <f>'Formato 6 a)'!G23</f>
        <v>17910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324564</v>
      </c>
      <c r="Q17" s="18">
        <f>'Formato 6 a)'!C24</f>
        <v>108747</v>
      </c>
      <c r="R17" s="18">
        <f>'Formato 6 a)'!D24</f>
        <v>433311</v>
      </c>
      <c r="S17" s="18">
        <f>'Formato 6 a)'!E24</f>
        <v>286743.28999999998</v>
      </c>
      <c r="T17" s="18">
        <f>'Formato 6 a)'!F24</f>
        <v>286743.28999999998</v>
      </c>
      <c r="U17" s="18">
        <f>'Formato 6 a)'!G24</f>
        <v>146567.71000000002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132580</v>
      </c>
      <c r="Q18" s="18">
        <f>'Formato 6 a)'!C25</f>
        <v>0</v>
      </c>
      <c r="R18" s="18">
        <f>'Formato 6 a)'!D25</f>
        <v>132580</v>
      </c>
      <c r="S18" s="18">
        <f>'Formato 6 a)'!E25</f>
        <v>79562.509999999995</v>
      </c>
      <c r="T18" s="18">
        <f>'Formato 6 a)'!F25</f>
        <v>79562.509999999995</v>
      </c>
      <c r="U18" s="18">
        <f>'Formato 6 a)'!G25</f>
        <v>53017.490000000005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101832</v>
      </c>
      <c r="Q20" s="18">
        <f>'Formato 6 a)'!C27</f>
        <v>0</v>
      </c>
      <c r="R20" s="18">
        <f>'Formato 6 a)'!D27</f>
        <v>101832</v>
      </c>
      <c r="S20" s="18">
        <f>'Formato 6 a)'!E27</f>
        <v>4748.7700000000004</v>
      </c>
      <c r="T20" s="18">
        <f>'Formato 6 a)'!F27</f>
        <v>4748.7700000000004</v>
      </c>
      <c r="U20" s="18">
        <f>'Formato 6 a)'!G27</f>
        <v>97083.23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17837269</v>
      </c>
      <c r="Q21" s="18">
        <f>'Formato 6 a)'!C28</f>
        <v>1262639</v>
      </c>
      <c r="R21" s="18">
        <f>'Formato 6 a)'!D28</f>
        <v>19099908</v>
      </c>
      <c r="S21" s="18">
        <f>'Formato 6 a)'!E28</f>
        <v>12075873.900000002</v>
      </c>
      <c r="T21" s="18">
        <f>'Formato 6 a)'!F28</f>
        <v>12075873.900000002</v>
      </c>
      <c r="U21" s="18">
        <f>'Formato 6 a)'!G28</f>
        <v>7024034.0999999996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8538925</v>
      </c>
      <c r="Q22" s="18">
        <f>'Formato 6 a)'!C29</f>
        <v>229010</v>
      </c>
      <c r="R22" s="18">
        <f>'Formato 6 a)'!D29</f>
        <v>8767935</v>
      </c>
      <c r="S22" s="18">
        <f>'Formato 6 a)'!E29</f>
        <v>5404273.3600000003</v>
      </c>
      <c r="T22" s="18">
        <f>'Formato 6 a)'!F29</f>
        <v>5404273.3600000003</v>
      </c>
      <c r="U22" s="18">
        <f>'Formato 6 a)'!G29</f>
        <v>3363661.6399999997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644089</v>
      </c>
      <c r="Q24" s="18">
        <f>'Formato 6 a)'!C31</f>
        <v>141691</v>
      </c>
      <c r="R24" s="18">
        <f>'Formato 6 a)'!D31</f>
        <v>785780</v>
      </c>
      <c r="S24" s="18">
        <f>'Formato 6 a)'!E31</f>
        <v>320225.36</v>
      </c>
      <c r="T24" s="18">
        <f>'Formato 6 a)'!F31</f>
        <v>320225.36</v>
      </c>
      <c r="U24" s="18">
        <f>'Formato 6 a)'!G31</f>
        <v>465554.64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174240</v>
      </c>
      <c r="Q25" s="18">
        <f>'Formato 6 a)'!C32</f>
        <v>8704</v>
      </c>
      <c r="R25" s="18">
        <f>'Formato 6 a)'!D32</f>
        <v>182944</v>
      </c>
      <c r="S25" s="18">
        <f>'Formato 6 a)'!E32</f>
        <v>111725.23</v>
      </c>
      <c r="T25" s="18">
        <f>'Formato 6 a)'!F32</f>
        <v>111725.23</v>
      </c>
      <c r="U25" s="18">
        <f>'Formato 6 a)'!G32</f>
        <v>71218.77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3645552</v>
      </c>
      <c r="Q26" s="18">
        <f>'Formato 6 a)'!C33</f>
        <v>800200</v>
      </c>
      <c r="R26" s="18">
        <f>'Formato 6 a)'!D33</f>
        <v>4445752</v>
      </c>
      <c r="S26" s="18">
        <f>'Formato 6 a)'!E33</f>
        <v>3232731.49</v>
      </c>
      <c r="T26" s="18">
        <f>'Formato 6 a)'!F33</f>
        <v>3232731.49</v>
      </c>
      <c r="U26" s="18">
        <f>'Formato 6 a)'!G33</f>
        <v>1213020.5099999998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198768</v>
      </c>
      <c r="Q27" s="18">
        <f>'Formato 6 a)'!C34</f>
        <v>15738</v>
      </c>
      <c r="R27" s="18">
        <f>'Formato 6 a)'!D34</f>
        <v>214506</v>
      </c>
      <c r="S27" s="18">
        <f>'Formato 6 a)'!E34</f>
        <v>142233.41</v>
      </c>
      <c r="T27" s="18">
        <f>'Formato 6 a)'!F34</f>
        <v>142233.41</v>
      </c>
      <c r="U27" s="18">
        <f>'Formato 6 a)'!G34</f>
        <v>72272.59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121548</v>
      </c>
      <c r="Q28" s="18">
        <f>'Formato 6 a)'!C35</f>
        <v>0</v>
      </c>
      <c r="R28" s="18">
        <f>'Formato 6 a)'!D35</f>
        <v>121548</v>
      </c>
      <c r="S28" s="18">
        <f>'Formato 6 a)'!E35</f>
        <v>31207.99</v>
      </c>
      <c r="T28" s="18">
        <f>'Formato 6 a)'!F35</f>
        <v>31207.99</v>
      </c>
      <c r="U28" s="18">
        <f>'Formato 6 a)'!G35</f>
        <v>90340.01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104844</v>
      </c>
      <c r="Q29" s="18">
        <f>'Formato 6 a)'!C36</f>
        <v>0</v>
      </c>
      <c r="R29" s="18">
        <f>'Formato 6 a)'!D36</f>
        <v>104844</v>
      </c>
      <c r="S29" s="18">
        <f>'Formato 6 a)'!E36</f>
        <v>18889.63</v>
      </c>
      <c r="T29" s="18">
        <f>'Formato 6 a)'!F36</f>
        <v>18889.63</v>
      </c>
      <c r="U29" s="18">
        <f>'Formato 6 a)'!G36</f>
        <v>85954.37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4409303</v>
      </c>
      <c r="Q30" s="18">
        <f>'Formato 6 a)'!C37</f>
        <v>67296</v>
      </c>
      <c r="R30" s="18">
        <f>'Formato 6 a)'!D37</f>
        <v>4476599</v>
      </c>
      <c r="S30" s="18">
        <f>'Formato 6 a)'!E37</f>
        <v>2814587.43</v>
      </c>
      <c r="T30" s="18">
        <f>'Formato 6 a)'!F37</f>
        <v>2814587.43</v>
      </c>
      <c r="U30" s="18">
        <f>'Formato 6 a)'!G37</f>
        <v>1662011.5699999998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9824</v>
      </c>
      <c r="Q31" s="18">
        <f>'Formato 6 a)'!C38</f>
        <v>0</v>
      </c>
      <c r="R31" s="18">
        <f>'Formato 6 a)'!D38</f>
        <v>9824</v>
      </c>
      <c r="S31" s="18">
        <f>'Formato 6 a)'!E38</f>
        <v>5000</v>
      </c>
      <c r="T31" s="18">
        <f>'Formato 6 a)'!F38</f>
        <v>5000</v>
      </c>
      <c r="U31" s="18">
        <f>'Formato 6 a)'!G38</f>
        <v>4824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9824</v>
      </c>
      <c r="Q35" s="18">
        <f>'Formato 6 a)'!C42</f>
        <v>0</v>
      </c>
      <c r="R35" s="18">
        <f>'Formato 6 a)'!D42</f>
        <v>9824</v>
      </c>
      <c r="S35" s="18">
        <f>'Formato 6 a)'!E42</f>
        <v>5000</v>
      </c>
      <c r="T35" s="18">
        <f>'Formato 6 a)'!F42</f>
        <v>5000</v>
      </c>
      <c r="U35" s="18">
        <f>'Formato 6 a)'!G42</f>
        <v>4824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1467264</v>
      </c>
      <c r="Q41" s="18">
        <f>'Formato 6 a)'!C48</f>
        <v>381085</v>
      </c>
      <c r="R41" s="18">
        <f>'Formato 6 a)'!D48</f>
        <v>1848349</v>
      </c>
      <c r="S41" s="18">
        <f>'Formato 6 a)'!E48</f>
        <v>263549.64</v>
      </c>
      <c r="T41" s="18">
        <f>'Formato 6 a)'!F48</f>
        <v>263549.64</v>
      </c>
      <c r="U41" s="18">
        <f>'Formato 6 a)'!G48</f>
        <v>1584799.36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251785</v>
      </c>
      <c r="Q42" s="18">
        <f>'Formato 6 a)'!C49</f>
        <v>0</v>
      </c>
      <c r="R42" s="18">
        <f>'Formato 6 a)'!D49</f>
        <v>251785</v>
      </c>
      <c r="S42" s="18">
        <f>'Formato 6 a)'!E49</f>
        <v>42739.66</v>
      </c>
      <c r="T42" s="18">
        <f>'Formato 6 a)'!F49</f>
        <v>42739.66</v>
      </c>
      <c r="U42" s="18">
        <f>'Formato 6 a)'!G49</f>
        <v>209045.34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22140</v>
      </c>
      <c r="Q43" s="18">
        <f>'Formato 6 a)'!C50</f>
        <v>0</v>
      </c>
      <c r="R43" s="18">
        <f>'Formato 6 a)'!D50</f>
        <v>22140</v>
      </c>
      <c r="S43" s="18">
        <f>'Formato 6 a)'!E50</f>
        <v>0</v>
      </c>
      <c r="T43" s="18">
        <f>'Formato 6 a)'!F50</f>
        <v>0</v>
      </c>
      <c r="U43" s="18">
        <f>'Formato 6 a)'!G50</f>
        <v>22140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20500</v>
      </c>
      <c r="Q44" s="18">
        <f>'Formato 6 a)'!C51</f>
        <v>0</v>
      </c>
      <c r="R44" s="18">
        <f>'Formato 6 a)'!D51</f>
        <v>20500</v>
      </c>
      <c r="S44" s="18">
        <f>'Formato 6 a)'!E51</f>
        <v>0</v>
      </c>
      <c r="T44" s="18">
        <f>'Formato 6 a)'!F51</f>
        <v>0</v>
      </c>
      <c r="U44" s="18">
        <f>'Formato 6 a)'!G51</f>
        <v>20500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354076</v>
      </c>
      <c r="Q45" s="18">
        <f>'Formato 6 a)'!C52</f>
        <v>0</v>
      </c>
      <c r="R45" s="18">
        <f>'Formato 6 a)'!D52</f>
        <v>354076</v>
      </c>
      <c r="S45" s="18">
        <f>'Formato 6 a)'!E52</f>
        <v>25422.41</v>
      </c>
      <c r="T45" s="18">
        <f>'Formato 6 a)'!F52</f>
        <v>25422.41</v>
      </c>
      <c r="U45" s="18">
        <f>'Formato 6 a)'!G52</f>
        <v>328653.59000000003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266172</v>
      </c>
      <c r="Q47" s="18">
        <f>'Formato 6 a)'!C54</f>
        <v>11000</v>
      </c>
      <c r="R47" s="18">
        <f>'Formato 6 a)'!D54</f>
        <v>277172</v>
      </c>
      <c r="S47" s="18">
        <f>'Formato 6 a)'!E54</f>
        <v>195387.57</v>
      </c>
      <c r="T47" s="18">
        <f>'Formato 6 a)'!F54</f>
        <v>195387.57</v>
      </c>
      <c r="U47" s="18">
        <f>'Formato 6 a)'!G54</f>
        <v>81784.429999999993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501349</v>
      </c>
      <c r="Q49" s="18">
        <f>'Formato 6 a)'!C56</f>
        <v>0</v>
      </c>
      <c r="R49" s="18">
        <f>'Formato 6 a)'!D56</f>
        <v>501349</v>
      </c>
      <c r="S49" s="18">
        <f>'Formato 6 a)'!E56</f>
        <v>0</v>
      </c>
      <c r="T49" s="18">
        <f>'Formato 6 a)'!F56</f>
        <v>0</v>
      </c>
      <c r="U49" s="18">
        <f>'Formato 6 a)'!G56</f>
        <v>501349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51242</v>
      </c>
      <c r="Q50" s="18">
        <f>'Formato 6 a)'!C57</f>
        <v>370085</v>
      </c>
      <c r="R50" s="18">
        <f>'Formato 6 a)'!D57</f>
        <v>421327</v>
      </c>
      <c r="S50" s="18">
        <f>'Formato 6 a)'!E57</f>
        <v>0</v>
      </c>
      <c r="T50" s="18">
        <f>'Formato 6 a)'!F57</f>
        <v>0</v>
      </c>
      <c r="U50" s="18">
        <f>'Formato 6 a)'!G57</f>
        <v>421327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10321827</v>
      </c>
      <c r="Q51" s="18">
        <f>'Formato 6 a)'!C58</f>
        <v>0</v>
      </c>
      <c r="R51" s="18">
        <f>'Formato 6 a)'!D58</f>
        <v>10321827</v>
      </c>
      <c r="S51" s="18">
        <f>'Formato 6 a)'!E58</f>
        <v>1500000</v>
      </c>
      <c r="T51" s="18">
        <f>'Formato 6 a)'!F58</f>
        <v>1500000</v>
      </c>
      <c r="U51" s="18">
        <f>'Formato 6 a)'!G58</f>
        <v>8821827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9270397</v>
      </c>
      <c r="Q53" s="18">
        <f>'Formato 6 a)'!C60</f>
        <v>0</v>
      </c>
      <c r="R53" s="18">
        <f>'Formato 6 a)'!D60</f>
        <v>9270397</v>
      </c>
      <c r="S53" s="18">
        <f>'Formato 6 a)'!E60</f>
        <v>1500000</v>
      </c>
      <c r="T53" s="18">
        <f>'Formato 6 a)'!F60</f>
        <v>1500000</v>
      </c>
      <c r="U53" s="18">
        <f>'Formato 6 a)'!G60</f>
        <v>7770397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1051430</v>
      </c>
      <c r="Q54" s="18">
        <f>'Formato 6 a)'!C61</f>
        <v>0</v>
      </c>
      <c r="R54" s="18">
        <f>'Formato 6 a)'!D61</f>
        <v>1051430</v>
      </c>
      <c r="S54" s="18">
        <f>'Formato 6 a)'!E61</f>
        <v>0</v>
      </c>
      <c r="T54" s="18">
        <f>'Formato 6 a)'!F61</f>
        <v>0</v>
      </c>
      <c r="U54" s="18">
        <f>'Formato 6 a)'!G61</f>
        <v>1051430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48477251</v>
      </c>
      <c r="Q150">
        <f>'Formato 6 a)'!C159</f>
        <v>1849716</v>
      </c>
      <c r="R150">
        <f>'Formato 6 a)'!D159</f>
        <v>50326967</v>
      </c>
      <c r="S150">
        <f>'Formato 6 a)'!E159</f>
        <v>23350149.280000001</v>
      </c>
      <c r="T150">
        <f>'Formato 6 a)'!F159</f>
        <v>23350149.280000001</v>
      </c>
      <c r="U150">
        <f>'Formato 6 a)'!G159</f>
        <v>26976817.719999999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topLeftCell="A7" zoomScale="90" zoomScaleNormal="90" workbookViewId="0">
      <selection activeCell="E20" sqref="E20"/>
    </sheetView>
  </sheetViews>
  <sheetFormatPr baseColWidth="10" defaultRowHeight="15" zeroHeight="1" x14ac:dyDescent="0.25"/>
  <cols>
    <col min="1" max="1" width="59.28515625" customWidth="1"/>
    <col min="2" max="6" width="20.7109375" customWidth="1"/>
    <col min="7" max="7" width="18.28515625" customWidth="1"/>
  </cols>
  <sheetData>
    <row r="1" spans="1:7" ht="56.25" customHeight="1" x14ac:dyDescent="0.25">
      <c r="A1" s="199" t="s">
        <v>3290</v>
      </c>
      <c r="B1" s="199"/>
      <c r="C1" s="199"/>
      <c r="D1" s="199"/>
      <c r="E1" s="199"/>
      <c r="F1" s="199"/>
      <c r="G1" s="199"/>
    </row>
    <row r="2" spans="1:7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2"/>
    </row>
    <row r="3" spans="1:7" x14ac:dyDescent="0.25">
      <c r="A3" s="183" t="s">
        <v>277</v>
      </c>
      <c r="B3" s="184"/>
      <c r="C3" s="184"/>
      <c r="D3" s="184"/>
      <c r="E3" s="184"/>
      <c r="F3" s="184"/>
      <c r="G3" s="185"/>
    </row>
    <row r="4" spans="1:7" x14ac:dyDescent="0.25">
      <c r="A4" s="183" t="s">
        <v>431</v>
      </c>
      <c r="B4" s="184"/>
      <c r="C4" s="184"/>
      <c r="D4" s="184"/>
      <c r="E4" s="184"/>
      <c r="F4" s="184"/>
      <c r="G4" s="185"/>
    </row>
    <row r="5" spans="1:7" x14ac:dyDescent="0.25">
      <c r="A5" s="186" t="str">
        <f>TRIMESTRE</f>
        <v>Del 1 de enero al 30 de septiembre de 2018 (b)</v>
      </c>
      <c r="B5" s="187"/>
      <c r="C5" s="187"/>
      <c r="D5" s="187"/>
      <c r="E5" s="187"/>
      <c r="F5" s="187"/>
      <c r="G5" s="188"/>
    </row>
    <row r="6" spans="1:7" x14ac:dyDescent="0.25">
      <c r="A6" s="189" t="s">
        <v>118</v>
      </c>
      <c r="B6" s="190"/>
      <c r="C6" s="190"/>
      <c r="D6" s="190"/>
      <c r="E6" s="190"/>
      <c r="F6" s="190"/>
      <c r="G6" s="191"/>
    </row>
    <row r="7" spans="1:7" x14ac:dyDescent="0.25">
      <c r="A7" s="195" t="s">
        <v>0</v>
      </c>
      <c r="B7" s="197" t="s">
        <v>279</v>
      </c>
      <c r="C7" s="197"/>
      <c r="D7" s="197"/>
      <c r="E7" s="197"/>
      <c r="F7" s="197"/>
      <c r="G7" s="201" t="s">
        <v>280</v>
      </c>
    </row>
    <row r="8" spans="1:7" ht="30" x14ac:dyDescent="0.25">
      <c r="A8" s="196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200"/>
    </row>
    <row r="9" spans="1:7" ht="14.25" customHeight="1" x14ac:dyDescent="0.25">
      <c r="A9" s="52" t="s">
        <v>440</v>
      </c>
      <c r="B9" s="167">
        <v>48477251</v>
      </c>
      <c r="C9" s="167">
        <v>1849716</v>
      </c>
      <c r="D9" s="167">
        <v>50326967</v>
      </c>
      <c r="E9" s="167">
        <v>23350149.280000001</v>
      </c>
      <c r="F9" s="167">
        <v>23350149.280000001</v>
      </c>
      <c r="G9" s="59">
        <f>SUM(G10:GASTO_NE_FIN_06)</f>
        <v>26976817.719999999</v>
      </c>
    </row>
    <row r="10" spans="1:7" s="24" customFormat="1" ht="14.25" customHeight="1" x14ac:dyDescent="0.25">
      <c r="A10" s="143" t="s">
        <v>432</v>
      </c>
      <c r="B10" s="168">
        <v>48477251</v>
      </c>
      <c r="C10" s="168">
        <v>0</v>
      </c>
      <c r="D10" s="168">
        <v>48477251</v>
      </c>
      <c r="E10" s="168">
        <v>23350149.280000001</v>
      </c>
      <c r="F10" s="168">
        <v>23350149.280000001</v>
      </c>
      <c r="G10" s="77">
        <f>D10-E10</f>
        <v>25127101.719999999</v>
      </c>
    </row>
    <row r="11" spans="1:7" s="24" customFormat="1" ht="14.25" customHeight="1" x14ac:dyDescent="0.25">
      <c r="A11" s="143" t="s">
        <v>433</v>
      </c>
      <c r="B11" s="168">
        <v>0</v>
      </c>
      <c r="C11" s="168">
        <v>1849716</v>
      </c>
      <c r="D11" s="168">
        <v>1849716</v>
      </c>
      <c r="E11" s="168">
        <v>0</v>
      </c>
      <c r="F11" s="168">
        <v>0</v>
      </c>
      <c r="G11" s="77">
        <f t="shared" ref="G11:G17" si="0">D11-E11</f>
        <v>1849716</v>
      </c>
    </row>
    <row r="12" spans="1:7" s="24" customFormat="1" ht="14.25" customHeight="1" x14ac:dyDescent="0.25">
      <c r="A12" s="143" t="s">
        <v>434</v>
      </c>
      <c r="B12" s="168"/>
      <c r="C12" s="168"/>
      <c r="D12" s="168">
        <v>0</v>
      </c>
      <c r="E12" s="168"/>
      <c r="F12" s="168"/>
      <c r="G12" s="77">
        <f t="shared" si="0"/>
        <v>0</v>
      </c>
    </row>
    <row r="13" spans="1:7" s="24" customFormat="1" ht="14.25" customHeight="1" x14ac:dyDescent="0.25">
      <c r="A13" s="143" t="s">
        <v>435</v>
      </c>
      <c r="B13" s="168"/>
      <c r="C13" s="168"/>
      <c r="D13" s="168">
        <v>0</v>
      </c>
      <c r="E13" s="168"/>
      <c r="F13" s="168"/>
      <c r="G13" s="77">
        <f t="shared" si="0"/>
        <v>0</v>
      </c>
    </row>
    <row r="14" spans="1:7" s="24" customFormat="1" ht="14.25" customHeight="1" x14ac:dyDescent="0.25">
      <c r="A14" s="143" t="s">
        <v>436</v>
      </c>
      <c r="B14" s="168"/>
      <c r="C14" s="168"/>
      <c r="D14" s="168">
        <v>0</v>
      </c>
      <c r="E14" s="168"/>
      <c r="F14" s="168"/>
      <c r="G14" s="77">
        <f t="shared" si="0"/>
        <v>0</v>
      </c>
    </row>
    <row r="15" spans="1:7" s="24" customFormat="1" ht="14.25" customHeight="1" x14ac:dyDescent="0.25">
      <c r="A15" s="143" t="s">
        <v>437</v>
      </c>
      <c r="B15" s="168"/>
      <c r="C15" s="168"/>
      <c r="D15" s="168">
        <v>0</v>
      </c>
      <c r="E15" s="168"/>
      <c r="F15" s="168"/>
      <c r="G15" s="77">
        <f t="shared" si="0"/>
        <v>0</v>
      </c>
    </row>
    <row r="16" spans="1:7" s="24" customFormat="1" ht="14.25" customHeight="1" x14ac:dyDescent="0.25">
      <c r="A16" s="143" t="s">
        <v>438</v>
      </c>
      <c r="B16" s="168"/>
      <c r="C16" s="168"/>
      <c r="D16" s="168">
        <v>0</v>
      </c>
      <c r="E16" s="168"/>
      <c r="F16" s="168"/>
      <c r="G16" s="77">
        <f t="shared" si="0"/>
        <v>0</v>
      </c>
    </row>
    <row r="17" spans="1:7" s="24" customFormat="1" x14ac:dyDescent="0.25">
      <c r="A17" s="143" t="s">
        <v>439</v>
      </c>
      <c r="B17" s="60"/>
      <c r="C17" s="60"/>
      <c r="D17" s="60"/>
      <c r="E17" s="60"/>
      <c r="F17" s="60"/>
      <c r="G17" s="77">
        <f t="shared" si="0"/>
        <v>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169">
        <v>0</v>
      </c>
      <c r="C19" s="169">
        <v>0</v>
      </c>
      <c r="D19" s="169">
        <v>0</v>
      </c>
      <c r="E19" s="169">
        <v>0</v>
      </c>
      <c r="F19" s="169"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170"/>
      <c r="C20" s="170"/>
      <c r="D20" s="170">
        <v>0</v>
      </c>
      <c r="E20" s="170"/>
      <c r="F20" s="170"/>
      <c r="G20" s="60">
        <f>D20-E20</f>
        <v>0</v>
      </c>
    </row>
    <row r="21" spans="1:7" s="24" customFormat="1" x14ac:dyDescent="0.25">
      <c r="A21" s="143" t="s">
        <v>433</v>
      </c>
      <c r="B21" s="170"/>
      <c r="C21" s="170"/>
      <c r="D21" s="170">
        <v>0</v>
      </c>
      <c r="E21" s="170"/>
      <c r="F21" s="170"/>
      <c r="G21" s="60">
        <f t="shared" ref="G21:G27" si="1">D21-E21</f>
        <v>0</v>
      </c>
    </row>
    <row r="22" spans="1:7" s="24" customFormat="1" x14ac:dyDescent="0.25">
      <c r="A22" s="143" t="s">
        <v>434</v>
      </c>
      <c r="B22" s="170"/>
      <c r="C22" s="170"/>
      <c r="D22" s="170">
        <v>0</v>
      </c>
      <c r="E22" s="170"/>
      <c r="F22" s="170"/>
      <c r="G22" s="60">
        <f t="shared" si="1"/>
        <v>0</v>
      </c>
    </row>
    <row r="23" spans="1:7" s="24" customFormat="1" x14ac:dyDescent="0.25">
      <c r="A23" s="143" t="s">
        <v>435</v>
      </c>
      <c r="B23" s="170"/>
      <c r="C23" s="170"/>
      <c r="D23" s="170">
        <v>0</v>
      </c>
      <c r="E23" s="170"/>
      <c r="F23" s="170"/>
      <c r="G23" s="60">
        <f t="shared" si="1"/>
        <v>0</v>
      </c>
    </row>
    <row r="24" spans="1:7" s="24" customFormat="1" x14ac:dyDescent="0.25">
      <c r="A24" s="143" t="s">
        <v>436</v>
      </c>
      <c r="B24" s="170"/>
      <c r="C24" s="170"/>
      <c r="D24" s="170">
        <v>0</v>
      </c>
      <c r="E24" s="170"/>
      <c r="F24" s="170"/>
      <c r="G24" s="60">
        <f t="shared" si="1"/>
        <v>0</v>
      </c>
    </row>
    <row r="25" spans="1:7" s="24" customFormat="1" x14ac:dyDescent="0.25">
      <c r="A25" s="143" t="s">
        <v>437</v>
      </c>
      <c r="B25" s="170"/>
      <c r="C25" s="170"/>
      <c r="D25" s="170">
        <v>0</v>
      </c>
      <c r="E25" s="170"/>
      <c r="F25" s="170"/>
      <c r="G25" s="60">
        <f t="shared" si="1"/>
        <v>0</v>
      </c>
    </row>
    <row r="26" spans="1:7" s="24" customFormat="1" x14ac:dyDescent="0.25">
      <c r="A26" s="143" t="s">
        <v>438</v>
      </c>
      <c r="B26" s="170"/>
      <c r="C26" s="170"/>
      <c r="D26" s="170">
        <v>0</v>
      </c>
      <c r="E26" s="170"/>
      <c r="F26" s="170"/>
      <c r="G26" s="60">
        <f t="shared" si="1"/>
        <v>0</v>
      </c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48477251</v>
      </c>
      <c r="C29" s="61">
        <f>GASTO_NE_T2+GASTO_E_T2</f>
        <v>1849716</v>
      </c>
      <c r="D29" s="61">
        <f>GASTO_NE_T3+GASTO_E_T3</f>
        <v>50326967</v>
      </c>
      <c r="E29" s="61">
        <f>GASTO_NE_T4+GASTO_E_T4</f>
        <v>23350149.280000001</v>
      </c>
      <c r="F29" s="61">
        <f>GASTO_NE_T5+GASTO_E_T5</f>
        <v>23350149.280000001</v>
      </c>
      <c r="G29" s="61">
        <f>GASTO_NE_T6+GASTO_E_T6</f>
        <v>26976817.719999999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48477251</v>
      </c>
      <c r="Q2" s="18">
        <f>GASTO_NE_T2</f>
        <v>1849716</v>
      </c>
      <c r="R2" s="18">
        <f>GASTO_NE_T3</f>
        <v>50326967</v>
      </c>
      <c r="S2" s="18">
        <f>GASTO_NE_T4</f>
        <v>23350149.280000001</v>
      </c>
      <c r="T2" s="18">
        <f>GASTO_NE_T5</f>
        <v>23350149.280000001</v>
      </c>
      <c r="U2" s="18">
        <f>GASTO_NE_T6</f>
        <v>26976817.719999999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48477251</v>
      </c>
      <c r="Q4" s="18">
        <f>TOTAL_E_T2</f>
        <v>1849716</v>
      </c>
      <c r="R4" s="18">
        <f>TOTAL_E_T3</f>
        <v>50326967</v>
      </c>
      <c r="S4" s="18">
        <f>TOTAL_E_T4</f>
        <v>23350149.280000001</v>
      </c>
      <c r="T4" s="18">
        <f>TOTAL_E_T5</f>
        <v>23350149.280000001</v>
      </c>
      <c r="U4" s="18">
        <f>TOTAL_E_T6</f>
        <v>26976817.719999999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sqref="A1:G1"/>
    </sheetView>
  </sheetViews>
  <sheetFormatPr baseColWidth="1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16384" max="16384" width="2.28515625" hidden="1" customWidth="1"/>
  </cols>
  <sheetData>
    <row r="1" spans="1:7" ht="57.75" customHeight="1" x14ac:dyDescent="0.25">
      <c r="A1" s="205" t="s">
        <v>3289</v>
      </c>
      <c r="B1" s="206"/>
      <c r="C1" s="206"/>
      <c r="D1" s="206"/>
      <c r="E1" s="206"/>
      <c r="F1" s="206"/>
      <c r="G1" s="206"/>
    </row>
    <row r="2" spans="1:7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2"/>
    </row>
    <row r="3" spans="1:7" x14ac:dyDescent="0.25">
      <c r="A3" s="183" t="s">
        <v>396</v>
      </c>
      <c r="B3" s="184"/>
      <c r="C3" s="184"/>
      <c r="D3" s="184"/>
      <c r="E3" s="184"/>
      <c r="F3" s="184"/>
      <c r="G3" s="185"/>
    </row>
    <row r="4" spans="1:7" x14ac:dyDescent="0.25">
      <c r="A4" s="183" t="s">
        <v>397</v>
      </c>
      <c r="B4" s="184"/>
      <c r="C4" s="184"/>
      <c r="D4" s="184"/>
      <c r="E4" s="184"/>
      <c r="F4" s="184"/>
      <c r="G4" s="185"/>
    </row>
    <row r="5" spans="1:7" x14ac:dyDescent="0.25">
      <c r="A5" s="186" t="str">
        <f>TRIMESTRE</f>
        <v>Del 1 de enero al 30 de septiembre de 2018 (b)</v>
      </c>
      <c r="B5" s="187"/>
      <c r="C5" s="187"/>
      <c r="D5" s="187"/>
      <c r="E5" s="187"/>
      <c r="F5" s="187"/>
      <c r="G5" s="188"/>
    </row>
    <row r="6" spans="1:7" x14ac:dyDescent="0.25">
      <c r="A6" s="189" t="s">
        <v>118</v>
      </c>
      <c r="B6" s="190"/>
      <c r="C6" s="190"/>
      <c r="D6" s="190"/>
      <c r="E6" s="190"/>
      <c r="F6" s="190"/>
      <c r="G6" s="191"/>
    </row>
    <row r="7" spans="1:7" x14ac:dyDescent="0.25">
      <c r="A7" s="184" t="s">
        <v>0</v>
      </c>
      <c r="B7" s="189" t="s">
        <v>279</v>
      </c>
      <c r="C7" s="190"/>
      <c r="D7" s="190"/>
      <c r="E7" s="190"/>
      <c r="F7" s="191"/>
      <c r="G7" s="201" t="s">
        <v>3286</v>
      </c>
    </row>
    <row r="8" spans="1:7" ht="30.75" customHeight="1" x14ac:dyDescent="0.25">
      <c r="A8" s="184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200"/>
    </row>
    <row r="9" spans="1:7" x14ac:dyDescent="0.25">
      <c r="A9" s="52" t="s">
        <v>363</v>
      </c>
      <c r="B9" s="70">
        <f>SUM(B10,B19,B27,B37)</f>
        <v>48477251</v>
      </c>
      <c r="C9" s="70">
        <f t="shared" ref="C9:G9" si="0">SUM(C10,C19,C27,C37)</f>
        <v>1849716</v>
      </c>
      <c r="D9" s="70">
        <f t="shared" si="0"/>
        <v>50326967</v>
      </c>
      <c r="E9" s="70">
        <f t="shared" si="0"/>
        <v>23350149.280000001</v>
      </c>
      <c r="F9" s="70">
        <f t="shared" si="0"/>
        <v>23350149.280000001</v>
      </c>
      <c r="G9" s="70">
        <f t="shared" si="0"/>
        <v>26976817.719999999</v>
      </c>
    </row>
    <row r="10" spans="1:7" x14ac:dyDescent="0.2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>
        <f>D11-E11</f>
        <v>0</v>
      </c>
    </row>
    <row r="12" spans="1:7" x14ac:dyDescent="0.25">
      <c r="A12" s="63" t="s">
        <v>366</v>
      </c>
      <c r="B12" s="72"/>
      <c r="C12" s="72"/>
      <c r="D12" s="72"/>
      <c r="E12" s="72"/>
      <c r="F12" s="72"/>
      <c r="G12" s="72">
        <f t="shared" ref="G12:G18" si="2">D12-E12</f>
        <v>0</v>
      </c>
    </row>
    <row r="13" spans="1:7" x14ac:dyDescent="0.25">
      <c r="A13" s="63" t="s">
        <v>367</v>
      </c>
      <c r="B13" s="72"/>
      <c r="C13" s="72"/>
      <c r="D13" s="72"/>
      <c r="E13" s="72"/>
      <c r="F13" s="72"/>
      <c r="G13" s="72">
        <f t="shared" si="2"/>
        <v>0</v>
      </c>
    </row>
    <row r="14" spans="1:7" x14ac:dyDescent="0.25">
      <c r="A14" s="63" t="s">
        <v>368</v>
      </c>
      <c r="B14" s="72"/>
      <c r="C14" s="72"/>
      <c r="D14" s="72"/>
      <c r="E14" s="72"/>
      <c r="F14" s="72"/>
      <c r="G14" s="72">
        <f t="shared" si="2"/>
        <v>0</v>
      </c>
    </row>
    <row r="15" spans="1:7" x14ac:dyDescent="0.25">
      <c r="A15" s="63" t="s">
        <v>369</v>
      </c>
      <c r="B15" s="72"/>
      <c r="C15" s="72"/>
      <c r="D15" s="72"/>
      <c r="E15" s="72"/>
      <c r="F15" s="72"/>
      <c r="G15" s="72">
        <f t="shared" si="2"/>
        <v>0</v>
      </c>
    </row>
    <row r="16" spans="1:7" x14ac:dyDescent="0.25">
      <c r="A16" s="63" t="s">
        <v>370</v>
      </c>
      <c r="B16" s="72"/>
      <c r="C16" s="72"/>
      <c r="D16" s="72"/>
      <c r="E16" s="72"/>
      <c r="F16" s="72"/>
      <c r="G16" s="72">
        <f t="shared" si="2"/>
        <v>0</v>
      </c>
    </row>
    <row r="17" spans="1:7" x14ac:dyDescent="0.25">
      <c r="A17" s="63" t="s">
        <v>371</v>
      </c>
      <c r="B17" s="72"/>
      <c r="C17" s="72"/>
      <c r="D17" s="72"/>
      <c r="E17" s="72"/>
      <c r="F17" s="72"/>
      <c r="G17" s="72">
        <f t="shared" si="2"/>
        <v>0</v>
      </c>
    </row>
    <row r="18" spans="1:7" x14ac:dyDescent="0.25">
      <c r="A18" s="63" t="s">
        <v>372</v>
      </c>
      <c r="B18" s="72"/>
      <c r="C18" s="72"/>
      <c r="D18" s="72"/>
      <c r="E18" s="72"/>
      <c r="F18" s="72"/>
      <c r="G18" s="72">
        <f t="shared" si="2"/>
        <v>0</v>
      </c>
    </row>
    <row r="19" spans="1:7" ht="14.25" customHeight="1" x14ac:dyDescent="0.25">
      <c r="A19" s="53" t="s">
        <v>373</v>
      </c>
      <c r="B19" s="171">
        <v>48477251</v>
      </c>
      <c r="C19" s="171">
        <v>1849716</v>
      </c>
      <c r="D19" s="171">
        <v>50326967</v>
      </c>
      <c r="E19" s="171">
        <v>23350149.280000001</v>
      </c>
      <c r="F19" s="171">
        <v>23350149.280000001</v>
      </c>
      <c r="G19" s="71">
        <f>SUM(G20:G26)</f>
        <v>26976817.719999999</v>
      </c>
    </row>
    <row r="20" spans="1:7" x14ac:dyDescent="0.25">
      <c r="A20" s="63" t="s">
        <v>374</v>
      </c>
      <c r="B20" s="172"/>
      <c r="C20" s="172"/>
      <c r="D20" s="172">
        <v>0</v>
      </c>
      <c r="E20" s="172"/>
      <c r="F20" s="172"/>
      <c r="G20" s="72">
        <f>D20-E20</f>
        <v>0</v>
      </c>
    </row>
    <row r="21" spans="1:7" ht="14.25" customHeight="1" x14ac:dyDescent="0.25">
      <c r="A21" s="63" t="s">
        <v>375</v>
      </c>
      <c r="B21" s="172">
        <v>48477251</v>
      </c>
      <c r="C21" s="172">
        <v>1849716</v>
      </c>
      <c r="D21" s="172">
        <v>50326967</v>
      </c>
      <c r="E21" s="172">
        <v>23350149.280000001</v>
      </c>
      <c r="F21" s="172">
        <v>23350149.280000001</v>
      </c>
      <c r="G21" s="72">
        <f t="shared" ref="G21:G26" si="3">D21-E21</f>
        <v>26976817.719999999</v>
      </c>
    </row>
    <row r="22" spans="1:7" ht="14.25" customHeight="1" x14ac:dyDescent="0.25">
      <c r="A22" s="63" t="s">
        <v>376</v>
      </c>
      <c r="B22" s="172"/>
      <c r="C22" s="172"/>
      <c r="D22" s="172">
        <v>0</v>
      </c>
      <c r="E22" s="172"/>
      <c r="F22" s="172"/>
      <c r="G22" s="72">
        <f t="shared" si="3"/>
        <v>0</v>
      </c>
    </row>
    <row r="23" spans="1:7" x14ac:dyDescent="0.25">
      <c r="A23" s="63" t="s">
        <v>377</v>
      </c>
      <c r="B23" s="172"/>
      <c r="C23" s="172"/>
      <c r="D23" s="172">
        <v>0</v>
      </c>
      <c r="E23" s="172"/>
      <c r="F23" s="172"/>
      <c r="G23" s="72">
        <f t="shared" si="3"/>
        <v>0</v>
      </c>
    </row>
    <row r="24" spans="1:7" x14ac:dyDescent="0.25">
      <c r="A24" s="63" t="s">
        <v>378</v>
      </c>
      <c r="B24" s="172"/>
      <c r="C24" s="172"/>
      <c r="D24" s="172">
        <v>0</v>
      </c>
      <c r="E24" s="172"/>
      <c r="F24" s="172"/>
      <c r="G24" s="72">
        <f t="shared" si="3"/>
        <v>0</v>
      </c>
    </row>
    <row r="25" spans="1:7" x14ac:dyDescent="0.25">
      <c r="A25" s="63" t="s">
        <v>379</v>
      </c>
      <c r="B25" s="172"/>
      <c r="C25" s="172"/>
      <c r="D25" s="172">
        <v>0</v>
      </c>
      <c r="E25" s="172"/>
      <c r="F25" s="172"/>
      <c r="G25" s="72">
        <f t="shared" si="3"/>
        <v>0</v>
      </c>
    </row>
    <row r="26" spans="1:7" ht="14.25" customHeight="1" x14ac:dyDescent="0.25">
      <c r="A26" s="63" t="s">
        <v>380</v>
      </c>
      <c r="B26" s="172"/>
      <c r="C26" s="172"/>
      <c r="D26" s="172">
        <v>0</v>
      </c>
      <c r="E26" s="172"/>
      <c r="F26" s="172"/>
      <c r="G26" s="72">
        <f t="shared" si="3"/>
        <v>0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4">SUM(C28:C36)</f>
        <v>0</v>
      </c>
      <c r="D27" s="71">
        <f t="shared" si="4"/>
        <v>0</v>
      </c>
      <c r="E27" s="71">
        <f t="shared" si="4"/>
        <v>0</v>
      </c>
      <c r="F27" s="71">
        <f t="shared" si="4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x14ac:dyDescent="0.25">
      <c r="A29" s="63" t="s">
        <v>383</v>
      </c>
      <c r="B29" s="71"/>
      <c r="C29" s="71"/>
      <c r="D29" s="71"/>
      <c r="E29" s="71"/>
      <c r="F29" s="71"/>
      <c r="G29" s="72">
        <f t="shared" ref="G29:G36" si="5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5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5"/>
        <v>0</v>
      </c>
    </row>
    <row r="32" spans="1:7" x14ac:dyDescent="0.25">
      <c r="A32" s="63" t="s">
        <v>386</v>
      </c>
      <c r="B32" s="71"/>
      <c r="C32" s="71"/>
      <c r="D32" s="71"/>
      <c r="E32" s="71"/>
      <c r="F32" s="71"/>
      <c r="G32" s="72">
        <f t="shared" si="5"/>
        <v>0</v>
      </c>
    </row>
    <row r="33" spans="1:7" x14ac:dyDescent="0.25">
      <c r="A33" s="63" t="s">
        <v>387</v>
      </c>
      <c r="B33" s="71"/>
      <c r="C33" s="71"/>
      <c r="D33" s="71"/>
      <c r="E33" s="71"/>
      <c r="F33" s="71"/>
      <c r="G33" s="72">
        <f t="shared" si="5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5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5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5"/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6">SUM(C38:C41)</f>
        <v>0</v>
      </c>
      <c r="D37" s="71">
        <f t="shared" si="6"/>
        <v>0</v>
      </c>
      <c r="E37" s="71">
        <f t="shared" si="6"/>
        <v>0</v>
      </c>
      <c r="F37" s="71">
        <f t="shared" si="6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 t="shared" ref="G39:G41" si="7"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 t="shared" si="7"/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 t="shared" si="7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8">SUM(C44,C53,C61,C71)</f>
        <v>0</v>
      </c>
      <c r="D43" s="73">
        <f t="shared" si="8"/>
        <v>0</v>
      </c>
      <c r="E43" s="73">
        <f t="shared" si="8"/>
        <v>0</v>
      </c>
      <c r="F43" s="73">
        <f t="shared" si="8"/>
        <v>0</v>
      </c>
      <c r="G43" s="73">
        <f t="shared" si="8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9">SUM(C45:C52)</f>
        <v>0</v>
      </c>
      <c r="D44" s="72">
        <f t="shared" si="9"/>
        <v>0</v>
      </c>
      <c r="E44" s="72">
        <f t="shared" si="9"/>
        <v>0</v>
      </c>
      <c r="F44" s="72">
        <f t="shared" si="9"/>
        <v>0</v>
      </c>
      <c r="G44" s="72">
        <f t="shared" si="9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10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10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10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10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10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10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10"/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11">SUM(C54:C60)</f>
        <v>0</v>
      </c>
      <c r="D53" s="71">
        <f t="shared" si="11"/>
        <v>0</v>
      </c>
      <c r="E53" s="71">
        <f t="shared" si="11"/>
        <v>0</v>
      </c>
      <c r="F53" s="71">
        <f t="shared" si="11"/>
        <v>0</v>
      </c>
      <c r="G53" s="71">
        <f t="shared" si="11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2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2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2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2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2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2"/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13">SUM(C62:C70)</f>
        <v>0</v>
      </c>
      <c r="D61" s="71">
        <f t="shared" si="13"/>
        <v>0</v>
      </c>
      <c r="E61" s="71">
        <f t="shared" si="13"/>
        <v>0</v>
      </c>
      <c r="F61" s="71">
        <f t="shared" si="13"/>
        <v>0</v>
      </c>
      <c r="G61" s="71">
        <f t="shared" si="13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4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4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4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4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4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4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4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4"/>
        <v>0</v>
      </c>
    </row>
    <row r="71" spans="1:8" x14ac:dyDescent="0.25">
      <c r="A71" s="64" t="s">
        <v>3299</v>
      </c>
      <c r="B71" s="74">
        <f>SUM(B72:B75)</f>
        <v>0</v>
      </c>
      <c r="C71" s="74">
        <f t="shared" ref="C71:F71" si="15">SUM(C72:C75)</f>
        <v>0</v>
      </c>
      <c r="D71" s="74">
        <f t="shared" si="15"/>
        <v>0</v>
      </c>
      <c r="E71" s="74">
        <f t="shared" si="15"/>
        <v>0</v>
      </c>
      <c r="F71" s="74">
        <f t="shared" si="15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 t="shared" ref="G73:G75" si="16"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 t="shared" si="16"/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 t="shared" si="16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48477251</v>
      </c>
      <c r="C77" s="73">
        <f t="shared" ref="C77:F77" si="17">C43+C9</f>
        <v>1849716</v>
      </c>
      <c r="D77" s="73">
        <f t="shared" si="17"/>
        <v>50326967</v>
      </c>
      <c r="E77" s="73">
        <f t="shared" si="17"/>
        <v>23350149.280000001</v>
      </c>
      <c r="F77" s="73">
        <f t="shared" si="17"/>
        <v>23350149.280000001</v>
      </c>
      <c r="G77" s="73">
        <f>G43+G9</f>
        <v>26976817.719999999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48477251</v>
      </c>
      <c r="Q2" s="18">
        <f>'Formato 6 c)'!C9</f>
        <v>1849716</v>
      </c>
      <c r="R2" s="18">
        <f>'Formato 6 c)'!D9</f>
        <v>50326967</v>
      </c>
      <c r="S2" s="18">
        <f>'Formato 6 c)'!E9</f>
        <v>23350149.280000001</v>
      </c>
      <c r="T2" s="18">
        <f>'Formato 6 c)'!F9</f>
        <v>23350149.280000001</v>
      </c>
      <c r="U2" s="18">
        <f>'Formato 6 c)'!G9</f>
        <v>26976817.719999999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48477251</v>
      </c>
      <c r="Q12" s="18">
        <f>'Formato 6 c)'!C19</f>
        <v>1849716</v>
      </c>
      <c r="R12" s="18">
        <f>'Formato 6 c)'!D19</f>
        <v>50326967</v>
      </c>
      <c r="S12" s="18">
        <f>'Formato 6 c)'!E19</f>
        <v>23350149.280000001</v>
      </c>
      <c r="T12" s="18">
        <f>'Formato 6 c)'!F19</f>
        <v>23350149.280000001</v>
      </c>
      <c r="U12" s="18">
        <f>'Formato 6 c)'!G19</f>
        <v>26976817.719999999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48477251</v>
      </c>
      <c r="Q14" s="18">
        <f>'Formato 6 c)'!C21</f>
        <v>1849716</v>
      </c>
      <c r="R14" s="18">
        <f>'Formato 6 c)'!D21</f>
        <v>50326967</v>
      </c>
      <c r="S14" s="18">
        <f>'Formato 6 c)'!E21</f>
        <v>23350149.280000001</v>
      </c>
      <c r="T14" s="18">
        <f>'Formato 6 c)'!F21</f>
        <v>23350149.280000001</v>
      </c>
      <c r="U14" s="18">
        <f>'Formato 6 c)'!G21</f>
        <v>26976817.719999999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48477251</v>
      </c>
      <c r="Q68" s="18">
        <f>'Formato 6 c)'!C77</f>
        <v>1849716</v>
      </c>
      <c r="R68" s="18">
        <f>'Formato 6 c)'!D77</f>
        <v>50326967</v>
      </c>
      <c r="S68" s="18">
        <f>'Formato 6 c)'!E77</f>
        <v>23350149.280000001</v>
      </c>
      <c r="T68" s="18">
        <f>'Formato 6 c)'!F77</f>
        <v>23350149.280000001</v>
      </c>
      <c r="U68" s="18">
        <f>'Formato 6 c)'!G77</f>
        <v>26976817.719999999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x14ac:dyDescent="0.2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2018</v>
      </c>
    </row>
    <row r="14" spans="2:3" x14ac:dyDescent="0.25">
      <c r="B14" t="s">
        <v>793</v>
      </c>
      <c r="C14" s="24" t="s">
        <v>3303</v>
      </c>
    </row>
    <row r="15" spans="2:3" x14ac:dyDescent="0.25">
      <c r="C15" s="24">
        <v>3</v>
      </c>
    </row>
    <row r="16" spans="2:3" x14ac:dyDescent="0.25">
      <c r="C16" s="24" t="s">
        <v>3304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septiembre de 2018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septiembre de 2018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septiembre de 2018 (m = g – l)</v>
      </c>
    </row>
    <row r="20" spans="4:9" ht="60" x14ac:dyDescent="0.25">
      <c r="D20" s="21" t="str">
        <f>CONCATENATE(ANIO_INFORME, " (d)")</f>
        <v>2018 (d)</v>
      </c>
      <c r="E20" s="22" t="str">
        <f>CONCATENATE("31 de diciembre de ",ANIO_INFORME-1, " (e)")</f>
        <v>31 de diciembre de 2017 (e)</v>
      </c>
      <c r="F20" s="31" t="str">
        <f>CONCATENATE("Saldo al 31 de diciembre de ",ANIO_INFORME-1, " (d)")</f>
        <v>Saldo al 31 de diciembre de 2017 (d)</v>
      </c>
    </row>
    <row r="23" spans="4:9" x14ac:dyDescent="0.25">
      <c r="D23" s="33">
        <f>ANIO_INFORME + 1</f>
        <v>2019</v>
      </c>
      <c r="E23" s="34" t="str">
        <f>CONCATENATE(ANIO_INFORME + 2, " (d)")</f>
        <v>2020 (d)</v>
      </c>
      <c r="F23" s="34" t="str">
        <f>CONCATENATE(ANIO_INFORME + 3, " (d)")</f>
        <v>2021 (d)</v>
      </c>
      <c r="G23" s="34" t="str">
        <f>CONCATENATE(ANIO_INFORME + 4, " (d)")</f>
        <v>2022 (d)</v>
      </c>
      <c r="H23" s="34" t="str">
        <f>CONCATENATE(ANIO_INFORME + 5, " (d)")</f>
        <v>2023 (d)</v>
      </c>
      <c r="I23" s="34" t="str">
        <f>CONCATENATE(ANIO_INFORME + 6, " (d)")</f>
        <v>2024 (d)</v>
      </c>
    </row>
    <row r="25" spans="4:9" x14ac:dyDescent="0.25">
      <c r="D25" s="35" t="str">
        <f>CONCATENATE(ANIO_INFORME - 5, " ",CHAR(185)," (c)")</f>
        <v>2013 ¹ (c)</v>
      </c>
      <c r="E25" s="35" t="str">
        <f>CONCATENATE(ANIO_INFORME - 4, " ",CHAR(185)," (c)")</f>
        <v>2014 ¹ (c)</v>
      </c>
      <c r="F25" s="35" t="str">
        <f>CONCATENATE(ANIO_INFORME - 3, " ",CHAR(185)," (c)")</f>
        <v>2015 ¹ (c)</v>
      </c>
      <c r="G25" s="35" t="str">
        <f>CONCATENATE(ANIO_INFORME - 2, " ",CHAR(185)," (c)")</f>
        <v>2016 ¹ (c)</v>
      </c>
      <c r="H25" s="35" t="str">
        <f>CONCATENATE(ANIO_INFORME - 1, " ",CHAR(185)," (c)")</f>
        <v>2017 ¹ (c)</v>
      </c>
      <c r="I25" s="33">
        <f>ANIO_INFORME</f>
        <v>2018</v>
      </c>
    </row>
    <row r="26" spans="4:9" x14ac:dyDescent="0.25">
      <c r="D26" s="92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80" zoomScaleNormal="80" workbookViewId="0">
      <selection sqref="A1:G1"/>
    </sheetView>
  </sheetViews>
  <sheetFormatPr baseColWidth="1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</cols>
  <sheetData>
    <row r="1" spans="1:7" ht="54" customHeight="1" x14ac:dyDescent="0.25">
      <c r="A1" s="199" t="s">
        <v>3287</v>
      </c>
      <c r="B1" s="198"/>
      <c r="C1" s="198"/>
      <c r="D1" s="198"/>
      <c r="E1" s="198"/>
      <c r="F1" s="198"/>
      <c r="G1" s="198"/>
    </row>
    <row r="2" spans="1:7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2"/>
    </row>
    <row r="3" spans="1:7" x14ac:dyDescent="0.25">
      <c r="A3" s="186" t="s">
        <v>277</v>
      </c>
      <c r="B3" s="187"/>
      <c r="C3" s="187"/>
      <c r="D3" s="187"/>
      <c r="E3" s="187"/>
      <c r="F3" s="187"/>
      <c r="G3" s="188"/>
    </row>
    <row r="4" spans="1:7" x14ac:dyDescent="0.25">
      <c r="A4" s="186" t="s">
        <v>399</v>
      </c>
      <c r="B4" s="187"/>
      <c r="C4" s="187"/>
      <c r="D4" s="187"/>
      <c r="E4" s="187"/>
      <c r="F4" s="187"/>
      <c r="G4" s="188"/>
    </row>
    <row r="5" spans="1:7" x14ac:dyDescent="0.25">
      <c r="A5" s="186" t="str">
        <f>TRIMESTRE</f>
        <v>Del 1 de enero al 30 de septiembre de 2018 (b)</v>
      </c>
      <c r="B5" s="187"/>
      <c r="C5" s="187"/>
      <c r="D5" s="187"/>
      <c r="E5" s="187"/>
      <c r="F5" s="187"/>
      <c r="G5" s="188"/>
    </row>
    <row r="6" spans="1:7" x14ac:dyDescent="0.25">
      <c r="A6" s="189" t="s">
        <v>118</v>
      </c>
      <c r="B6" s="190"/>
      <c r="C6" s="190"/>
      <c r="D6" s="190"/>
      <c r="E6" s="190"/>
      <c r="F6" s="190"/>
      <c r="G6" s="191"/>
    </row>
    <row r="7" spans="1:7" x14ac:dyDescent="0.25">
      <c r="A7" s="195" t="s">
        <v>361</v>
      </c>
      <c r="B7" s="200" t="s">
        <v>279</v>
      </c>
      <c r="C7" s="200"/>
      <c r="D7" s="200"/>
      <c r="E7" s="200"/>
      <c r="F7" s="200"/>
      <c r="G7" s="200" t="s">
        <v>280</v>
      </c>
    </row>
    <row r="8" spans="1:7" ht="29.25" customHeight="1" x14ac:dyDescent="0.25">
      <c r="A8" s="196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207"/>
    </row>
    <row r="9" spans="1:7" ht="14.25" customHeight="1" x14ac:dyDescent="0.25">
      <c r="A9" s="52" t="s">
        <v>400</v>
      </c>
      <c r="B9" s="175">
        <v>14466064</v>
      </c>
      <c r="C9" s="175">
        <v>0</v>
      </c>
      <c r="D9" s="175">
        <v>14466064</v>
      </c>
      <c r="E9" s="175">
        <v>7613368.7800000003</v>
      </c>
      <c r="F9" s="175">
        <v>7613368.7800000003</v>
      </c>
      <c r="G9" s="66">
        <f>SUM(G10,G11,G12,G15,G16,G19)</f>
        <v>6852695.2199999997</v>
      </c>
    </row>
    <row r="10" spans="1:7" ht="14.25" customHeight="1" x14ac:dyDescent="0.25">
      <c r="A10" s="53" t="s">
        <v>401</v>
      </c>
      <c r="B10" s="174">
        <v>14466064</v>
      </c>
      <c r="C10" s="174">
        <v>0</v>
      </c>
      <c r="D10" s="173">
        <v>14466064</v>
      </c>
      <c r="E10" s="174">
        <v>7613368.7800000003</v>
      </c>
      <c r="F10" s="174">
        <v>7613368.7800000003</v>
      </c>
      <c r="G10" s="67">
        <f>D10-E10</f>
        <v>6852695.2199999997</v>
      </c>
    </row>
    <row r="11" spans="1:7" ht="14.25" customHeight="1" x14ac:dyDescent="0.25">
      <c r="A11" s="53" t="s">
        <v>402</v>
      </c>
      <c r="B11" s="173"/>
      <c r="C11" s="173"/>
      <c r="D11" s="173">
        <v>0</v>
      </c>
      <c r="E11" s="173"/>
      <c r="F11" s="173"/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0">C13+C14</f>
        <v>0</v>
      </c>
      <c r="D12" s="67">
        <f t="shared" si="0"/>
        <v>0</v>
      </c>
      <c r="E12" s="67">
        <f t="shared" si="0"/>
        <v>0</v>
      </c>
      <c r="F12" s="67">
        <f t="shared" si="0"/>
        <v>0</v>
      </c>
      <c r="G12" s="67">
        <f>G13+G14</f>
        <v>0</v>
      </c>
    </row>
    <row r="13" spans="1:7" x14ac:dyDescent="0.2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 t="shared" ref="G14:G15" si="1"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 t="shared" si="1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x14ac:dyDescent="0.2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x14ac:dyDescent="0.2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x14ac:dyDescent="0.2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x14ac:dyDescent="0.25">
      <c r="A24" s="53" t="s">
        <v>403</v>
      </c>
      <c r="B24" s="67"/>
      <c r="C24" s="67"/>
      <c r="D24" s="67"/>
      <c r="E24" s="67"/>
      <c r="F24" s="67"/>
      <c r="G24" s="67">
        <f t="shared" ref="G24" si="4">G25+G26</f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 t="shared" ref="G26:G27" si="5"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 t="shared" si="5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6">C29+C30</f>
        <v>0</v>
      </c>
      <c r="D28" s="67">
        <f t="shared" si="6"/>
        <v>0</v>
      </c>
      <c r="E28" s="67">
        <f t="shared" si="6"/>
        <v>0</v>
      </c>
      <c r="F28" s="67">
        <f t="shared" si="6"/>
        <v>0</v>
      </c>
      <c r="G28" s="67">
        <f t="shared" si="6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 t="shared" ref="G30:G31" si="7"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 t="shared" si="7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14466064</v>
      </c>
      <c r="C33" s="66">
        <f t="shared" ref="C33:G33" si="8">C21+C9</f>
        <v>0</v>
      </c>
      <c r="D33" s="66">
        <f t="shared" si="8"/>
        <v>14466064</v>
      </c>
      <c r="E33" s="66">
        <f t="shared" si="8"/>
        <v>7613368.7800000003</v>
      </c>
      <c r="F33" s="66">
        <f t="shared" si="8"/>
        <v>7613368.7800000003</v>
      </c>
      <c r="G33" s="66">
        <f t="shared" si="8"/>
        <v>6852695.2199999997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14466064</v>
      </c>
      <c r="Q2" s="18">
        <f>'Formato 6 d)'!C9</f>
        <v>0</v>
      </c>
      <c r="R2" s="18">
        <f>'Formato 6 d)'!D9</f>
        <v>14466064</v>
      </c>
      <c r="S2" s="18">
        <f>'Formato 6 d)'!E9</f>
        <v>7613368.7800000003</v>
      </c>
      <c r="T2" s="18">
        <f>'Formato 6 d)'!F9</f>
        <v>7613368.7800000003</v>
      </c>
      <c r="U2" s="18">
        <f>'Formato 6 d)'!G9</f>
        <v>6852695.2199999997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14466064</v>
      </c>
      <c r="Q3" s="18">
        <f>'Formato 6 d)'!C10</f>
        <v>0</v>
      </c>
      <c r="R3" s="18">
        <f>'Formato 6 d)'!D10</f>
        <v>14466064</v>
      </c>
      <c r="S3" s="18">
        <f>'Formato 6 d)'!E10</f>
        <v>7613368.7800000003</v>
      </c>
      <c r="T3" s="18">
        <f>'Formato 6 d)'!F10</f>
        <v>7613368.7800000003</v>
      </c>
      <c r="U3" s="18">
        <f>'Formato 6 d)'!G10</f>
        <v>6852695.2199999997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14466064</v>
      </c>
      <c r="Q24" s="18">
        <f>'Formato 6 d)'!C33</f>
        <v>0</v>
      </c>
      <c r="R24" s="18">
        <f>'Formato 6 d)'!D33</f>
        <v>14466064</v>
      </c>
      <c r="S24" s="18">
        <f>'Formato 6 d)'!E33</f>
        <v>7613368.7800000003</v>
      </c>
      <c r="T24" s="18">
        <f>'Formato 6 d)'!F33</f>
        <v>7613368.7800000003</v>
      </c>
      <c r="U24" s="18">
        <f>'Formato 6 d)'!G33</f>
        <v>6852695.2199999997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topLeftCell="A16" zoomScale="85" zoomScaleNormal="85" zoomScalePageLayoutView="90" workbookViewId="0">
      <selection activeCell="B9" sqref="B9:B20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98" t="s">
        <v>413</v>
      </c>
      <c r="B1" s="198"/>
      <c r="C1" s="198"/>
      <c r="D1" s="198"/>
      <c r="E1" s="198"/>
      <c r="F1" s="198"/>
      <c r="G1" s="198"/>
    </row>
    <row r="2" spans="1:7" x14ac:dyDescent="0.25">
      <c r="A2" s="180" t="str">
        <f>ENTIDAD</f>
        <v>Municipio de Moroleón, Gobierno del Estado de Guanajuato</v>
      </c>
      <c r="B2" s="181"/>
      <c r="C2" s="181"/>
      <c r="D2" s="181"/>
      <c r="E2" s="181"/>
      <c r="F2" s="181"/>
      <c r="G2" s="182"/>
    </row>
    <row r="3" spans="1:7" x14ac:dyDescent="0.25">
      <c r="A3" s="183" t="s">
        <v>414</v>
      </c>
      <c r="B3" s="184"/>
      <c r="C3" s="184"/>
      <c r="D3" s="184"/>
      <c r="E3" s="184"/>
      <c r="F3" s="184"/>
      <c r="G3" s="185"/>
    </row>
    <row r="4" spans="1:7" x14ac:dyDescent="0.25">
      <c r="A4" s="183" t="s">
        <v>118</v>
      </c>
      <c r="B4" s="184"/>
      <c r="C4" s="184"/>
      <c r="D4" s="184"/>
      <c r="E4" s="184"/>
      <c r="F4" s="184"/>
      <c r="G4" s="185"/>
    </row>
    <row r="5" spans="1:7" x14ac:dyDescent="0.25">
      <c r="A5" s="183" t="s">
        <v>415</v>
      </c>
      <c r="B5" s="184"/>
      <c r="C5" s="184"/>
      <c r="D5" s="184"/>
      <c r="E5" s="184"/>
      <c r="F5" s="184"/>
      <c r="G5" s="185"/>
    </row>
    <row r="6" spans="1:7" x14ac:dyDescent="0.25">
      <c r="A6" s="195" t="s">
        <v>3288</v>
      </c>
      <c r="B6" s="51">
        <f>ANIO1P</f>
        <v>2019</v>
      </c>
      <c r="C6" s="208" t="str">
        <f>ANIO2P</f>
        <v>2020 (d)</v>
      </c>
      <c r="D6" s="208" t="str">
        <f>ANIO3P</f>
        <v>2021 (d)</v>
      </c>
      <c r="E6" s="208" t="str">
        <f>ANIO4P</f>
        <v>2022 (d)</v>
      </c>
      <c r="F6" s="208" t="str">
        <f>ANIO5P</f>
        <v>2023 (d)</v>
      </c>
      <c r="G6" s="208" t="str">
        <f>ANIO6P</f>
        <v>2024 (d)</v>
      </c>
    </row>
    <row r="7" spans="1:7" ht="48" customHeight="1" x14ac:dyDescent="0.25">
      <c r="A7" s="196"/>
      <c r="B7" s="88" t="s">
        <v>3291</v>
      </c>
      <c r="C7" s="209"/>
      <c r="D7" s="209"/>
      <c r="E7" s="209"/>
      <c r="F7" s="209"/>
      <c r="G7" s="209"/>
    </row>
    <row r="8" spans="1:7" x14ac:dyDescent="0.25">
      <c r="A8" s="52" t="s">
        <v>421</v>
      </c>
      <c r="B8" s="59">
        <f>SUM(B9:B20)</f>
        <v>51198992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216</v>
      </c>
      <c r="B9" s="60"/>
      <c r="C9" s="60"/>
      <c r="D9" s="60"/>
      <c r="E9" s="60"/>
      <c r="F9" s="60"/>
      <c r="G9" s="60"/>
    </row>
    <row r="10" spans="1:7" x14ac:dyDescent="0.25">
      <c r="A10" s="53" t="s">
        <v>217</v>
      </c>
      <c r="B10" s="60"/>
      <c r="C10" s="60"/>
      <c r="D10" s="60"/>
      <c r="E10" s="60"/>
      <c r="F10" s="60"/>
      <c r="G10" s="60"/>
    </row>
    <row r="11" spans="1:7" x14ac:dyDescent="0.25">
      <c r="A11" s="53" t="s">
        <v>218</v>
      </c>
      <c r="B11" s="60"/>
      <c r="C11" s="60"/>
      <c r="D11" s="60"/>
      <c r="E11" s="60"/>
      <c r="F11" s="60"/>
      <c r="G11" s="60"/>
    </row>
    <row r="12" spans="1:7" x14ac:dyDescent="0.25">
      <c r="A12" s="53" t="s">
        <v>416</v>
      </c>
      <c r="B12" s="60"/>
      <c r="C12" s="60"/>
      <c r="D12" s="60"/>
      <c r="E12" s="60"/>
      <c r="F12" s="60"/>
      <c r="G12" s="60"/>
    </row>
    <row r="13" spans="1:7" x14ac:dyDescent="0.25">
      <c r="A13" s="53" t="s">
        <v>220</v>
      </c>
      <c r="B13" s="60"/>
      <c r="C13" s="60"/>
      <c r="D13" s="60"/>
      <c r="E13" s="60"/>
      <c r="F13" s="60"/>
      <c r="G13" s="60"/>
    </row>
    <row r="14" spans="1:7" x14ac:dyDescent="0.25">
      <c r="A14" s="53" t="s">
        <v>221</v>
      </c>
      <c r="B14" s="60">
        <v>714254</v>
      </c>
      <c r="C14" s="60"/>
      <c r="D14" s="60"/>
      <c r="E14" s="60"/>
      <c r="F14" s="60"/>
      <c r="G14" s="60"/>
    </row>
    <row r="15" spans="1:7" x14ac:dyDescent="0.25">
      <c r="A15" s="53" t="s">
        <v>417</v>
      </c>
      <c r="B15" s="60">
        <v>36684738</v>
      </c>
      <c r="C15" s="60"/>
      <c r="D15" s="60"/>
      <c r="E15" s="60"/>
      <c r="F15" s="60"/>
      <c r="G15" s="60"/>
    </row>
    <row r="16" spans="1:7" x14ac:dyDescent="0.2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x14ac:dyDescent="0.25">
      <c r="A18" s="53" t="s">
        <v>240</v>
      </c>
      <c r="B18" s="60"/>
      <c r="C18" s="60"/>
      <c r="D18" s="60"/>
      <c r="E18" s="60"/>
      <c r="F18" s="60"/>
      <c r="G18" s="60"/>
    </row>
    <row r="19" spans="1:7" x14ac:dyDescent="0.2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>
        <v>7400000</v>
      </c>
      <c r="C20" s="60"/>
      <c r="D20" s="60"/>
      <c r="E20" s="60"/>
      <c r="F20" s="60"/>
      <c r="G20" s="60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51198992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51198992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714254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36684738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7400000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51198992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topLeftCell="A2" zoomScale="90" zoomScaleNormal="90" workbookViewId="0">
      <selection activeCell="B9" sqref="B9:B14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98" t="s">
        <v>451</v>
      </c>
      <c r="B1" s="198"/>
      <c r="C1" s="198"/>
      <c r="D1" s="198"/>
      <c r="E1" s="198"/>
      <c r="F1" s="198"/>
      <c r="G1" s="198"/>
    </row>
    <row r="2" spans="1:7" customFormat="1" x14ac:dyDescent="0.25">
      <c r="A2" s="180" t="str">
        <f>ENTIDAD</f>
        <v>Municipio de Moroleón, Gobierno del Estado de Guanajuato</v>
      </c>
      <c r="B2" s="181"/>
      <c r="C2" s="181"/>
      <c r="D2" s="181"/>
      <c r="E2" s="181"/>
      <c r="F2" s="181"/>
      <c r="G2" s="182"/>
    </row>
    <row r="3" spans="1:7" customFormat="1" x14ac:dyDescent="0.25">
      <c r="A3" s="183" t="s">
        <v>452</v>
      </c>
      <c r="B3" s="184"/>
      <c r="C3" s="184"/>
      <c r="D3" s="184"/>
      <c r="E3" s="184"/>
      <c r="F3" s="184"/>
      <c r="G3" s="185"/>
    </row>
    <row r="4" spans="1:7" customFormat="1" x14ac:dyDescent="0.25">
      <c r="A4" s="183" t="s">
        <v>118</v>
      </c>
      <c r="B4" s="184"/>
      <c r="C4" s="184"/>
      <c r="D4" s="184"/>
      <c r="E4" s="184"/>
      <c r="F4" s="184"/>
      <c r="G4" s="185"/>
    </row>
    <row r="5" spans="1:7" customFormat="1" x14ac:dyDescent="0.25">
      <c r="A5" s="183" t="s">
        <v>415</v>
      </c>
      <c r="B5" s="184"/>
      <c r="C5" s="184"/>
      <c r="D5" s="184"/>
      <c r="E5" s="184"/>
      <c r="F5" s="184"/>
      <c r="G5" s="185"/>
    </row>
    <row r="6" spans="1:7" customFormat="1" x14ac:dyDescent="0.25">
      <c r="A6" s="210" t="s">
        <v>3142</v>
      </c>
      <c r="B6" s="51">
        <f>ANIO1P</f>
        <v>2019</v>
      </c>
      <c r="C6" s="208" t="str">
        <f>ANIO2P</f>
        <v>2020 (d)</v>
      </c>
      <c r="D6" s="208" t="str">
        <f>ANIO3P</f>
        <v>2021 (d)</v>
      </c>
      <c r="E6" s="208" t="str">
        <f>ANIO4P</f>
        <v>2022 (d)</v>
      </c>
      <c r="F6" s="208" t="str">
        <f>ANIO5P</f>
        <v>2023 (d)</v>
      </c>
      <c r="G6" s="208" t="str">
        <f>ANIO6P</f>
        <v>2024 (d)</v>
      </c>
    </row>
    <row r="7" spans="1:7" customFormat="1" ht="48" customHeight="1" x14ac:dyDescent="0.25">
      <c r="A7" s="211"/>
      <c r="B7" s="88" t="s">
        <v>3291</v>
      </c>
      <c r="C7" s="209"/>
      <c r="D7" s="209"/>
      <c r="E7" s="209"/>
      <c r="F7" s="209"/>
      <c r="G7" s="209"/>
    </row>
    <row r="8" spans="1:7" x14ac:dyDescent="0.25">
      <c r="A8" s="52" t="s">
        <v>453</v>
      </c>
      <c r="B8" s="59">
        <f>SUM(B9:B17)</f>
        <v>51198992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14900042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4735495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19763435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10929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1467264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10321827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x14ac:dyDescent="0.2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51198992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51198992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14900042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4735495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19763435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10929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1467264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10321827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51198992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80" zoomScaleNormal="80" workbookViewId="0">
      <selection activeCell="F19" sqref="F19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8" t="s">
        <v>466</v>
      </c>
      <c r="B1" s="198"/>
      <c r="C1" s="198"/>
      <c r="D1" s="198"/>
      <c r="E1" s="198"/>
      <c r="F1" s="198"/>
      <c r="G1" s="198"/>
    </row>
    <row r="2" spans="1:7" x14ac:dyDescent="0.25">
      <c r="A2" s="180" t="str">
        <f>ENTIDAD</f>
        <v>Municipio de Moroleón, Gobierno del Estado de Guanajuato</v>
      </c>
      <c r="B2" s="181"/>
      <c r="C2" s="181"/>
      <c r="D2" s="181"/>
      <c r="E2" s="181"/>
      <c r="F2" s="181"/>
      <c r="G2" s="182"/>
    </row>
    <row r="3" spans="1:7" x14ac:dyDescent="0.25">
      <c r="A3" s="183" t="s">
        <v>467</v>
      </c>
      <c r="B3" s="184"/>
      <c r="C3" s="184"/>
      <c r="D3" s="184"/>
      <c r="E3" s="184"/>
      <c r="F3" s="184"/>
      <c r="G3" s="185"/>
    </row>
    <row r="4" spans="1:7" x14ac:dyDescent="0.25">
      <c r="A4" s="189" t="s">
        <v>118</v>
      </c>
      <c r="B4" s="190"/>
      <c r="C4" s="190"/>
      <c r="D4" s="190"/>
      <c r="E4" s="190"/>
      <c r="F4" s="190"/>
      <c r="G4" s="191"/>
    </row>
    <row r="5" spans="1:7" x14ac:dyDescent="0.25">
      <c r="A5" s="215" t="s">
        <v>3288</v>
      </c>
      <c r="B5" s="213" t="str">
        <f>ANIO5R</f>
        <v>2013 ¹ (c)</v>
      </c>
      <c r="C5" s="213" t="str">
        <f>ANIO4R</f>
        <v>2014 ¹ (c)</v>
      </c>
      <c r="D5" s="213" t="str">
        <f>ANIO3R</f>
        <v>2015 ¹ (c)</v>
      </c>
      <c r="E5" s="213" t="str">
        <f>ANIO2R</f>
        <v>2016 ¹ (c)</v>
      </c>
      <c r="F5" s="213" t="str">
        <f>ANIO1R</f>
        <v>2017 ¹ (c)</v>
      </c>
      <c r="G5" s="51">
        <f>ANIO_INFORME</f>
        <v>2018</v>
      </c>
    </row>
    <row r="6" spans="1:7" ht="32.1" customHeight="1" x14ac:dyDescent="0.25">
      <c r="A6" s="216"/>
      <c r="B6" s="214"/>
      <c r="C6" s="214"/>
      <c r="D6" s="214"/>
      <c r="E6" s="214"/>
      <c r="F6" s="214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45702496.079999998</v>
      </c>
      <c r="G7" s="59">
        <f t="shared" si="0"/>
        <v>48477251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/>
      <c r="G12" s="60"/>
    </row>
    <row r="13" spans="1:7" x14ac:dyDescent="0.25">
      <c r="A13" s="56" t="s">
        <v>474</v>
      </c>
      <c r="B13" s="60"/>
      <c r="C13" s="60"/>
      <c r="D13" s="60"/>
      <c r="E13" s="60"/>
      <c r="F13" s="60">
        <v>581292.18000000005</v>
      </c>
      <c r="G13" s="60">
        <v>663288</v>
      </c>
    </row>
    <row r="14" spans="1:7" x14ac:dyDescent="0.25">
      <c r="A14" s="53" t="s">
        <v>475</v>
      </c>
      <c r="B14" s="60"/>
      <c r="C14" s="60"/>
      <c r="D14" s="60"/>
      <c r="E14" s="60"/>
      <c r="F14" s="60">
        <v>39586544.759999998</v>
      </c>
      <c r="G14" s="60">
        <v>34013963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/>
    </row>
    <row r="18" spans="1:7" x14ac:dyDescent="0.25">
      <c r="A18" s="53" t="s">
        <v>478</v>
      </c>
      <c r="B18" s="60"/>
      <c r="C18" s="60"/>
      <c r="D18" s="60"/>
      <c r="E18" s="60"/>
      <c r="F18" s="60">
        <v>2156983.09</v>
      </c>
      <c r="G18" s="60">
        <v>6400000</v>
      </c>
    </row>
    <row r="19" spans="1:7" x14ac:dyDescent="0.25">
      <c r="A19" s="53" t="s">
        <v>479</v>
      </c>
      <c r="B19" s="60"/>
      <c r="C19" s="60"/>
      <c r="D19" s="60"/>
      <c r="E19" s="60"/>
      <c r="F19" s="60">
        <v>3377676.05</v>
      </c>
      <c r="G19" s="60">
        <v>7400000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45702496.079999998</v>
      </c>
      <c r="G31" s="61">
        <f t="shared" si="3"/>
        <v>48477251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12" t="s">
        <v>3292</v>
      </c>
      <c r="B39" s="212"/>
      <c r="C39" s="212"/>
      <c r="D39" s="212"/>
      <c r="E39" s="212"/>
      <c r="F39" s="212"/>
      <c r="G39" s="212"/>
    </row>
    <row r="40" spans="1:7" ht="15" customHeight="1" x14ac:dyDescent="0.25">
      <c r="A40" s="212" t="s">
        <v>3293</v>
      </c>
      <c r="B40" s="212"/>
      <c r="C40" s="212"/>
      <c r="D40" s="212"/>
      <c r="E40" s="212"/>
      <c r="F40" s="212"/>
      <c r="G40" s="212"/>
    </row>
    <row r="41" spans="1:7" hidden="1" x14ac:dyDescent="0.25"/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45702496.079999998</v>
      </c>
      <c r="U2" s="18">
        <f>'Formato 7 c)'!G7</f>
        <v>48477251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581292.18000000005</v>
      </c>
      <c r="U8" s="18">
        <f>'Formato 7 c)'!G13</f>
        <v>663288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39586544.759999998</v>
      </c>
      <c r="U9" s="18">
        <f>'Formato 7 c)'!G14</f>
        <v>34013963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2156983.09</v>
      </c>
      <c r="U13" s="18">
        <f>'Formato 7 c)'!G18</f>
        <v>6400000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3377676.05</v>
      </c>
      <c r="U14" s="18">
        <f>'Formato 7 c)'!G19</f>
        <v>7400000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45702496.079999998</v>
      </c>
      <c r="U23" s="18">
        <f>'Formato 7 c)'!G31</f>
        <v>48477251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F13" sqref="F13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25">
      <c r="A1" s="198" t="s">
        <v>490</v>
      </c>
      <c r="B1" s="198"/>
      <c r="C1" s="198"/>
      <c r="D1" s="198"/>
      <c r="E1" s="198"/>
      <c r="F1" s="198"/>
      <c r="G1" s="198"/>
    </row>
    <row r="2" spans="1:7" x14ac:dyDescent="0.25">
      <c r="A2" s="180" t="str">
        <f>ENTIDAD</f>
        <v>Municipio de Moroleón, Gobierno del Estado de Guanajuato</v>
      </c>
      <c r="B2" s="181"/>
      <c r="C2" s="181"/>
      <c r="D2" s="181"/>
      <c r="E2" s="181"/>
      <c r="F2" s="181"/>
      <c r="G2" s="182"/>
    </row>
    <row r="3" spans="1:7" x14ac:dyDescent="0.25">
      <c r="A3" s="183" t="s">
        <v>491</v>
      </c>
      <c r="B3" s="184"/>
      <c r="C3" s="184"/>
      <c r="D3" s="184"/>
      <c r="E3" s="184"/>
      <c r="F3" s="184"/>
      <c r="G3" s="185"/>
    </row>
    <row r="4" spans="1:7" x14ac:dyDescent="0.25">
      <c r="A4" s="189" t="s">
        <v>118</v>
      </c>
      <c r="B4" s="190"/>
      <c r="C4" s="190"/>
      <c r="D4" s="190"/>
      <c r="E4" s="190"/>
      <c r="F4" s="190"/>
      <c r="G4" s="191"/>
    </row>
    <row r="5" spans="1:7" x14ac:dyDescent="0.25">
      <c r="A5" s="217" t="s">
        <v>3142</v>
      </c>
      <c r="B5" s="213" t="str">
        <f>ANIO5R</f>
        <v>2013 ¹ (c)</v>
      </c>
      <c r="C5" s="213" t="str">
        <f>ANIO4R</f>
        <v>2014 ¹ (c)</v>
      </c>
      <c r="D5" s="213" t="str">
        <f>ANIO3R</f>
        <v>2015 ¹ (c)</v>
      </c>
      <c r="E5" s="213" t="str">
        <f>ANIO2R</f>
        <v>2016 ¹ (c)</v>
      </c>
      <c r="F5" s="213" t="str">
        <f>ANIO1R</f>
        <v>2017 ¹ (c)</v>
      </c>
      <c r="G5" s="51">
        <f>ANIO_INFORME</f>
        <v>2018</v>
      </c>
    </row>
    <row r="6" spans="1:7" ht="32.1" customHeight="1" x14ac:dyDescent="0.25">
      <c r="A6" s="218"/>
      <c r="B6" s="214"/>
      <c r="C6" s="214"/>
      <c r="D6" s="214"/>
      <c r="E6" s="214"/>
      <c r="F6" s="214"/>
      <c r="G6" s="88" t="s">
        <v>3295</v>
      </c>
    </row>
    <row r="7" spans="1:7" x14ac:dyDescent="0.2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34797025.079999998</v>
      </c>
      <c r="G7" s="59">
        <f t="shared" si="0"/>
        <v>48477251</v>
      </c>
    </row>
    <row r="8" spans="1:7" x14ac:dyDescent="0.25">
      <c r="A8" s="53" t="s">
        <v>454</v>
      </c>
      <c r="B8" s="60"/>
      <c r="C8" s="60"/>
      <c r="D8" s="60"/>
      <c r="E8" s="60"/>
      <c r="F8" s="60">
        <v>10960176.699999999</v>
      </c>
      <c r="G8" s="60">
        <v>14466064</v>
      </c>
    </row>
    <row r="9" spans="1:7" x14ac:dyDescent="0.25">
      <c r="A9" s="53" t="s">
        <v>455</v>
      </c>
      <c r="B9" s="60"/>
      <c r="C9" s="60"/>
      <c r="D9" s="60"/>
      <c r="E9" s="60"/>
      <c r="F9" s="60">
        <v>3808956.22</v>
      </c>
      <c r="G9" s="60">
        <v>4375003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15863445.02</v>
      </c>
      <c r="G10" s="60">
        <v>17837269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9824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1117944.06</v>
      </c>
      <c r="G12" s="60">
        <v>1467264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3041503.08</v>
      </c>
      <c r="G13" s="60">
        <v>10321827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34797025.079999998</v>
      </c>
      <c r="G29" s="60">
        <f t="shared" si="2"/>
        <v>48477251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12" t="s">
        <v>3292</v>
      </c>
      <c r="B32" s="212"/>
      <c r="C32" s="212"/>
      <c r="D32" s="212"/>
      <c r="E32" s="212"/>
      <c r="F32" s="212"/>
      <c r="G32" s="212"/>
    </row>
    <row r="33" spans="1:7" x14ac:dyDescent="0.25">
      <c r="A33" s="212" t="s">
        <v>3293</v>
      </c>
      <c r="B33" s="212"/>
      <c r="C33" s="212"/>
      <c r="D33" s="212"/>
      <c r="E33" s="212"/>
      <c r="F33" s="212"/>
      <c r="G33" s="212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34797025.079999998</v>
      </c>
      <c r="U2" s="18">
        <f>'Formato 7 d)'!G7</f>
        <v>48477251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10960176.699999999</v>
      </c>
      <c r="U3" s="18">
        <f>'Formato 7 d)'!G8</f>
        <v>14466064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3808956.22</v>
      </c>
      <c r="U4" s="18">
        <f>'Formato 7 d)'!G9</f>
        <v>4375003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15863445.02</v>
      </c>
      <c r="U5" s="18">
        <f>'Formato 7 d)'!G10</f>
        <v>17837269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9824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1117944.06</v>
      </c>
      <c r="U7" s="18">
        <f>'Formato 7 d)'!G12</f>
        <v>1467264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3041503.08</v>
      </c>
      <c r="U8" s="18">
        <f>'Formato 7 d)'!G13</f>
        <v>10321827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34797025.079999998</v>
      </c>
      <c r="U22" s="18">
        <f>'Formato 7 d)'!G29</f>
        <v>48477251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92" t="s">
        <v>495</v>
      </c>
      <c r="B1" s="192"/>
      <c r="C1" s="192"/>
      <c r="D1" s="192"/>
      <c r="E1" s="192"/>
      <c r="F1" s="192"/>
      <c r="G1" s="111"/>
    </row>
    <row r="2" spans="1:7" x14ac:dyDescent="0.25">
      <c r="A2" s="180" t="str">
        <f>ENTE_PUBLICO</f>
        <v>Sistema Municipal de Agua Potable y Alcantarillado de Moroleón, Gobierno del Estado de Guanajuato</v>
      </c>
      <c r="B2" s="181"/>
      <c r="C2" s="181"/>
      <c r="D2" s="181"/>
      <c r="E2" s="181"/>
      <c r="F2" s="182"/>
    </row>
    <row r="3" spans="1:7" x14ac:dyDescent="0.25">
      <c r="A3" s="189" t="s">
        <v>496</v>
      </c>
      <c r="B3" s="190"/>
      <c r="C3" s="190"/>
      <c r="D3" s="190"/>
      <c r="E3" s="190"/>
      <c r="F3" s="191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opLeftCell="B1" zoomScale="90" zoomScaleNormal="90" workbookViewId="0">
      <selection activeCell="E16" sqref="E1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92" t="s">
        <v>545</v>
      </c>
      <c r="B1" s="192"/>
      <c r="C1" s="192"/>
      <c r="D1" s="192"/>
      <c r="E1" s="192"/>
      <c r="F1" s="192"/>
    </row>
    <row r="2" spans="1:6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2"/>
    </row>
    <row r="3" spans="1:6" x14ac:dyDescent="0.25">
      <c r="A3" s="183" t="s">
        <v>117</v>
      </c>
      <c r="B3" s="184"/>
      <c r="C3" s="184"/>
      <c r="D3" s="184"/>
      <c r="E3" s="184"/>
      <c r="F3" s="185"/>
    </row>
    <row r="4" spans="1:6" x14ac:dyDescent="0.25">
      <c r="A4" s="186" t="str">
        <f>PERIODO_INFORME</f>
        <v>Al 31 de diciembre de 2017 y al 30 de septiembre de 2018 (b)</v>
      </c>
      <c r="B4" s="187"/>
      <c r="C4" s="187"/>
      <c r="D4" s="187"/>
      <c r="E4" s="187"/>
      <c r="F4" s="188"/>
    </row>
    <row r="5" spans="1:6" x14ac:dyDescent="0.25">
      <c r="A5" s="189" t="s">
        <v>118</v>
      </c>
      <c r="B5" s="190"/>
      <c r="C5" s="190"/>
      <c r="D5" s="190"/>
      <c r="E5" s="190"/>
      <c r="F5" s="191"/>
    </row>
    <row r="6" spans="1:6" s="3" customFormat="1" ht="30" x14ac:dyDescent="0.25">
      <c r="A6" s="132" t="s">
        <v>3284</v>
      </c>
      <c r="B6" s="133" t="str">
        <f>ANIO</f>
        <v>2018 (d)</v>
      </c>
      <c r="C6" s="130" t="str">
        <f>ULTIMO</f>
        <v>31 de diciembre de 2017 (e)</v>
      </c>
      <c r="D6" s="134" t="s">
        <v>0</v>
      </c>
      <c r="E6" s="133" t="str">
        <f>ANIO</f>
        <v>2018 (d)</v>
      </c>
      <c r="F6" s="130" t="str">
        <f>ULTIMO</f>
        <v>31 de diciembre de 2017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48">
        <f>SUM(B10:B16)</f>
        <v>37686494.950000003</v>
      </c>
      <c r="C9" s="148">
        <f>SUM(C10:C16)</f>
        <v>30855193.68</v>
      </c>
      <c r="D9" s="100" t="s">
        <v>54</v>
      </c>
      <c r="E9" s="148">
        <f>SUM(E10:E18)</f>
        <v>466307.54</v>
      </c>
      <c r="F9" s="148">
        <f>SUM(F10:F18)</f>
        <v>3719680.61</v>
      </c>
    </row>
    <row r="10" spans="1:6" x14ac:dyDescent="0.25">
      <c r="A10" s="96" t="s">
        <v>4</v>
      </c>
      <c r="B10" s="148"/>
      <c r="C10" s="148"/>
      <c r="D10" s="101" t="s">
        <v>55</v>
      </c>
      <c r="E10" s="148"/>
      <c r="F10" s="148"/>
    </row>
    <row r="11" spans="1:6" x14ac:dyDescent="0.25">
      <c r="A11" s="96" t="s">
        <v>5</v>
      </c>
      <c r="B11" s="148"/>
      <c r="C11" s="148"/>
      <c r="D11" s="101" t="s">
        <v>56</v>
      </c>
      <c r="E11" s="148">
        <v>0</v>
      </c>
      <c r="F11" s="148">
        <v>2024317.94</v>
      </c>
    </row>
    <row r="12" spans="1:6" x14ac:dyDescent="0.25">
      <c r="A12" s="96" t="s">
        <v>6</v>
      </c>
      <c r="B12" s="148">
        <v>22723515.02</v>
      </c>
      <c r="C12" s="148">
        <v>18251226.989999998</v>
      </c>
      <c r="D12" s="101" t="s">
        <v>57</v>
      </c>
      <c r="E12" s="148">
        <v>0</v>
      </c>
      <c r="F12" s="148">
        <v>721824.98</v>
      </c>
    </row>
    <row r="13" spans="1:6" x14ac:dyDescent="0.25">
      <c r="A13" s="96" t="s">
        <v>7</v>
      </c>
      <c r="B13" s="148">
        <v>14962979.93</v>
      </c>
      <c r="C13" s="148">
        <v>12603966.689999999</v>
      </c>
      <c r="D13" s="101" t="s">
        <v>58</v>
      </c>
      <c r="E13" s="148"/>
      <c r="F13" s="148"/>
    </row>
    <row r="14" spans="1:6" x14ac:dyDescent="0.25">
      <c r="A14" s="96" t="s">
        <v>8</v>
      </c>
      <c r="B14" s="148"/>
      <c r="C14" s="148"/>
      <c r="D14" s="101" t="s">
        <v>59</v>
      </c>
      <c r="E14" s="148"/>
      <c r="F14" s="148"/>
    </row>
    <row r="15" spans="1:6" x14ac:dyDescent="0.25">
      <c r="A15" s="96" t="s">
        <v>9</v>
      </c>
      <c r="B15" s="148"/>
      <c r="C15" s="148"/>
      <c r="D15" s="101" t="s">
        <v>60</v>
      </c>
      <c r="E15" s="148"/>
      <c r="F15" s="148"/>
    </row>
    <row r="16" spans="1:6" x14ac:dyDescent="0.25">
      <c r="A16" s="96" t="s">
        <v>10</v>
      </c>
      <c r="B16" s="148"/>
      <c r="C16" s="148"/>
      <c r="D16" s="101" t="s">
        <v>61</v>
      </c>
      <c r="E16" s="148">
        <v>466307.54</v>
      </c>
      <c r="F16" s="148">
        <v>973537.69</v>
      </c>
    </row>
    <row r="17" spans="1:6" x14ac:dyDescent="0.25">
      <c r="A17" s="95" t="s">
        <v>11</v>
      </c>
      <c r="B17" s="148">
        <f>SUM(B18:B24)</f>
        <v>5185634</v>
      </c>
      <c r="C17" s="148">
        <f>SUM(C18:C24)</f>
        <v>6698953.5800000001</v>
      </c>
      <c r="D17" s="101" t="s">
        <v>62</v>
      </c>
      <c r="E17" s="148"/>
      <c r="F17" s="148"/>
    </row>
    <row r="18" spans="1:6" x14ac:dyDescent="0.25">
      <c r="A18" s="97" t="s">
        <v>12</v>
      </c>
      <c r="B18" s="148"/>
      <c r="C18" s="148"/>
      <c r="D18" s="101" t="s">
        <v>63</v>
      </c>
      <c r="E18" s="148">
        <v>0</v>
      </c>
      <c r="F18" s="148">
        <v>0</v>
      </c>
    </row>
    <row r="19" spans="1:6" x14ac:dyDescent="0.25">
      <c r="A19" s="97" t="s">
        <v>13</v>
      </c>
      <c r="B19" s="148">
        <v>5099122.4800000004</v>
      </c>
      <c r="C19" s="148">
        <v>6318130.7000000002</v>
      </c>
      <c r="D19" s="100" t="s">
        <v>64</v>
      </c>
      <c r="E19" s="148">
        <f>SUM(E20:E22)</f>
        <v>0</v>
      </c>
      <c r="F19" s="148">
        <f>SUM(F20:F22)</f>
        <v>0</v>
      </c>
    </row>
    <row r="20" spans="1:6" x14ac:dyDescent="0.25">
      <c r="A20" s="97" t="s">
        <v>14</v>
      </c>
      <c r="B20" s="148">
        <v>0</v>
      </c>
      <c r="C20" s="148">
        <v>0</v>
      </c>
      <c r="D20" s="101" t="s">
        <v>65</v>
      </c>
      <c r="E20" s="148">
        <v>0</v>
      </c>
      <c r="F20" s="148">
        <v>0</v>
      </c>
    </row>
    <row r="21" spans="1:6" x14ac:dyDescent="0.25">
      <c r="A21" s="97" t="s">
        <v>15</v>
      </c>
      <c r="B21" s="148"/>
      <c r="C21" s="148"/>
      <c r="D21" s="101" t="s">
        <v>66</v>
      </c>
      <c r="E21" s="148">
        <v>0</v>
      </c>
      <c r="F21" s="148">
        <v>0</v>
      </c>
    </row>
    <row r="22" spans="1:6" x14ac:dyDescent="0.25">
      <c r="A22" s="97" t="s">
        <v>16</v>
      </c>
      <c r="B22" s="148">
        <v>43000</v>
      </c>
      <c r="C22" s="148">
        <v>0</v>
      </c>
      <c r="D22" s="101" t="s">
        <v>67</v>
      </c>
      <c r="E22" s="148">
        <v>0</v>
      </c>
      <c r="F22" s="148">
        <v>0</v>
      </c>
    </row>
    <row r="23" spans="1:6" x14ac:dyDescent="0.25">
      <c r="A23" s="97" t="s">
        <v>17</v>
      </c>
      <c r="B23" s="148"/>
      <c r="C23" s="148"/>
      <c r="D23" s="100" t="s">
        <v>68</v>
      </c>
      <c r="E23" s="148">
        <f>SUM(E24:E25)</f>
        <v>0</v>
      </c>
      <c r="F23" s="148">
        <f>SUM(F24:F25)</f>
        <v>0</v>
      </c>
    </row>
    <row r="24" spans="1:6" x14ac:dyDescent="0.25">
      <c r="A24" s="97" t="s">
        <v>18</v>
      </c>
      <c r="B24" s="148">
        <v>43511.519999999997</v>
      </c>
      <c r="C24" s="148">
        <v>380822.88</v>
      </c>
      <c r="D24" s="101" t="s">
        <v>69</v>
      </c>
      <c r="E24" s="148">
        <v>0</v>
      </c>
      <c r="F24" s="148">
        <v>0</v>
      </c>
    </row>
    <row r="25" spans="1:6" x14ac:dyDescent="0.25">
      <c r="A25" s="95" t="s">
        <v>19</v>
      </c>
      <c r="B25" s="148">
        <f>SUM(B26:B30)</f>
        <v>1133616.2</v>
      </c>
      <c r="C25" s="148">
        <f>SUM(C26:C30)</f>
        <v>0</v>
      </c>
      <c r="D25" s="101" t="s">
        <v>70</v>
      </c>
      <c r="E25" s="148">
        <v>0</v>
      </c>
      <c r="F25" s="148">
        <v>0</v>
      </c>
    </row>
    <row r="26" spans="1:6" x14ac:dyDescent="0.25">
      <c r="A26" s="97" t="s">
        <v>20</v>
      </c>
      <c r="B26" s="148">
        <v>0</v>
      </c>
      <c r="C26" s="148">
        <v>0</v>
      </c>
      <c r="D26" s="100" t="s">
        <v>71</v>
      </c>
      <c r="E26" s="148">
        <v>0</v>
      </c>
      <c r="F26" s="148">
        <v>0</v>
      </c>
    </row>
    <row r="27" spans="1:6" x14ac:dyDescent="0.25">
      <c r="A27" s="97" t="s">
        <v>21</v>
      </c>
      <c r="B27" s="148"/>
      <c r="C27" s="148"/>
      <c r="D27" s="100" t="s">
        <v>72</v>
      </c>
      <c r="E27" s="148">
        <f>SUM(E28:E30)</f>
        <v>0</v>
      </c>
      <c r="F27" s="148">
        <f>SUM(F28:F30)</f>
        <v>0</v>
      </c>
    </row>
    <row r="28" spans="1:6" x14ac:dyDescent="0.25">
      <c r="A28" s="97" t="s">
        <v>22</v>
      </c>
      <c r="B28" s="148"/>
      <c r="C28" s="148"/>
      <c r="D28" s="101" t="s">
        <v>73</v>
      </c>
      <c r="E28" s="148">
        <v>0</v>
      </c>
      <c r="F28" s="148">
        <v>0</v>
      </c>
    </row>
    <row r="29" spans="1:6" x14ac:dyDescent="0.25">
      <c r="A29" s="97" t="s">
        <v>23</v>
      </c>
      <c r="B29" s="148">
        <v>1133616.2</v>
      </c>
      <c r="C29" s="148">
        <v>0</v>
      </c>
      <c r="D29" s="101" t="s">
        <v>74</v>
      </c>
      <c r="E29" s="148">
        <v>0</v>
      </c>
      <c r="F29" s="148">
        <v>0</v>
      </c>
    </row>
    <row r="30" spans="1:6" x14ac:dyDescent="0.25">
      <c r="A30" s="97" t="s">
        <v>24</v>
      </c>
      <c r="B30" s="148"/>
      <c r="C30" s="148"/>
      <c r="D30" s="101" t="s">
        <v>75</v>
      </c>
      <c r="E30" s="148">
        <v>0</v>
      </c>
      <c r="F30" s="148">
        <v>0</v>
      </c>
    </row>
    <row r="31" spans="1:6" x14ac:dyDescent="0.25">
      <c r="A31" s="95" t="s">
        <v>25</v>
      </c>
      <c r="B31" s="148">
        <f>SUM(B32:B36)</f>
        <v>0</v>
      </c>
      <c r="C31" s="148">
        <f>SUM(C32:C36)</f>
        <v>0</v>
      </c>
      <c r="D31" s="100" t="s">
        <v>76</v>
      </c>
      <c r="E31" s="148">
        <f>SUM(E32:E37)</f>
        <v>0</v>
      </c>
      <c r="F31" s="148">
        <f>SUM(F32:F37)</f>
        <v>0</v>
      </c>
    </row>
    <row r="32" spans="1:6" x14ac:dyDescent="0.25">
      <c r="A32" s="97" t="s">
        <v>26</v>
      </c>
      <c r="B32" s="148">
        <v>0</v>
      </c>
      <c r="C32" s="148">
        <v>0</v>
      </c>
      <c r="D32" s="101" t="s">
        <v>77</v>
      </c>
      <c r="E32" s="148"/>
      <c r="F32" s="148"/>
    </row>
    <row r="33" spans="1:6" x14ac:dyDescent="0.25">
      <c r="A33" s="97" t="s">
        <v>27</v>
      </c>
      <c r="B33" s="148"/>
      <c r="C33" s="148"/>
      <c r="D33" s="101" t="s">
        <v>78</v>
      </c>
      <c r="E33" s="148"/>
      <c r="F33" s="148"/>
    </row>
    <row r="34" spans="1:6" x14ac:dyDescent="0.25">
      <c r="A34" s="97" t="s">
        <v>28</v>
      </c>
      <c r="B34" s="148"/>
      <c r="C34" s="148"/>
      <c r="D34" s="101" t="s">
        <v>79</v>
      </c>
      <c r="E34" s="148"/>
      <c r="F34" s="148"/>
    </row>
    <row r="35" spans="1:6" x14ac:dyDescent="0.25">
      <c r="A35" s="97" t="s">
        <v>29</v>
      </c>
      <c r="B35" s="148"/>
      <c r="C35" s="148"/>
      <c r="D35" s="101" t="s">
        <v>80</v>
      </c>
      <c r="E35" s="148"/>
      <c r="F35" s="148"/>
    </row>
    <row r="36" spans="1:6" x14ac:dyDescent="0.25">
      <c r="A36" s="97" t="s">
        <v>30</v>
      </c>
      <c r="B36" s="148"/>
      <c r="C36" s="148"/>
      <c r="D36" s="101" t="s">
        <v>81</v>
      </c>
      <c r="E36" s="148"/>
      <c r="F36" s="148"/>
    </row>
    <row r="37" spans="1:6" x14ac:dyDescent="0.25">
      <c r="A37" s="95" t="s">
        <v>31</v>
      </c>
      <c r="B37" s="148">
        <v>2983629.71</v>
      </c>
      <c r="C37" s="148">
        <v>3795364.21</v>
      </c>
      <c r="D37" s="101" t="s">
        <v>82</v>
      </c>
      <c r="E37" s="148"/>
      <c r="F37" s="148"/>
    </row>
    <row r="38" spans="1:6" x14ac:dyDescent="0.25">
      <c r="A38" s="95" t="s">
        <v>119</v>
      </c>
      <c r="B38" s="148">
        <f>SUM(B39:B40)</f>
        <v>0</v>
      </c>
      <c r="C38" s="148">
        <f>SUM(C39:C40)</f>
        <v>0</v>
      </c>
      <c r="D38" s="100" t="s">
        <v>83</v>
      </c>
      <c r="E38" s="148">
        <f>SUM(E39:E41)</f>
        <v>0</v>
      </c>
      <c r="F38" s="148">
        <f>SUM(F39:F41)</f>
        <v>0</v>
      </c>
    </row>
    <row r="39" spans="1:6" x14ac:dyDescent="0.25">
      <c r="A39" s="97" t="s">
        <v>32</v>
      </c>
      <c r="B39" s="148">
        <v>0</v>
      </c>
      <c r="C39" s="148">
        <v>0</v>
      </c>
      <c r="D39" s="101" t="s">
        <v>84</v>
      </c>
      <c r="E39" s="148">
        <v>0</v>
      </c>
      <c r="F39" s="148">
        <v>0</v>
      </c>
    </row>
    <row r="40" spans="1:6" x14ac:dyDescent="0.25">
      <c r="A40" s="97" t="s">
        <v>33</v>
      </c>
      <c r="B40" s="148">
        <v>0</v>
      </c>
      <c r="C40" s="148">
        <v>0</v>
      </c>
      <c r="D40" s="101" t="s">
        <v>85</v>
      </c>
      <c r="E40" s="148">
        <v>0</v>
      </c>
      <c r="F40" s="148">
        <v>0</v>
      </c>
    </row>
    <row r="41" spans="1:6" x14ac:dyDescent="0.25">
      <c r="A41" s="95" t="s">
        <v>34</v>
      </c>
      <c r="B41" s="148">
        <f>SUM(B42:B45)</f>
        <v>0</v>
      </c>
      <c r="C41" s="148">
        <f>SUM(C42:C45)</f>
        <v>0</v>
      </c>
      <c r="D41" s="101" t="s">
        <v>86</v>
      </c>
      <c r="E41" s="148">
        <v>0</v>
      </c>
      <c r="F41" s="148">
        <v>0</v>
      </c>
    </row>
    <row r="42" spans="1:6" x14ac:dyDescent="0.25">
      <c r="A42" s="97" t="s">
        <v>35</v>
      </c>
      <c r="B42" s="148"/>
      <c r="C42" s="148"/>
      <c r="D42" s="100" t="s">
        <v>87</v>
      </c>
      <c r="E42" s="148">
        <f>SUM(E43:E45)</f>
        <v>0</v>
      </c>
      <c r="F42" s="148">
        <f>SUM(F43:F45)</f>
        <v>0</v>
      </c>
    </row>
    <row r="43" spans="1:6" x14ac:dyDescent="0.25">
      <c r="A43" s="97" t="s">
        <v>36</v>
      </c>
      <c r="B43" s="148"/>
      <c r="C43" s="148"/>
      <c r="D43" s="101" t="s">
        <v>88</v>
      </c>
      <c r="E43" s="148">
        <v>0</v>
      </c>
      <c r="F43" s="148">
        <v>0</v>
      </c>
    </row>
    <row r="44" spans="1:6" x14ac:dyDescent="0.25">
      <c r="A44" s="97" t="s">
        <v>37</v>
      </c>
      <c r="B44" s="148"/>
      <c r="C44" s="148"/>
      <c r="D44" s="101" t="s">
        <v>89</v>
      </c>
      <c r="E44" s="148">
        <v>0</v>
      </c>
      <c r="F44" s="148">
        <v>0</v>
      </c>
    </row>
    <row r="45" spans="1:6" x14ac:dyDescent="0.25">
      <c r="A45" s="97" t="s">
        <v>38</v>
      </c>
      <c r="B45" s="148"/>
      <c r="C45" s="148"/>
      <c r="D45" s="101" t="s">
        <v>90</v>
      </c>
      <c r="E45" s="148">
        <v>0</v>
      </c>
      <c r="F45" s="148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49">
        <f>B9+B17+B25+B31+B37+B38+B41</f>
        <v>46989374.860000007</v>
      </c>
      <c r="C47" s="149">
        <f>C9+C17+C25+C31+C37+C38+C41</f>
        <v>41349511.469999999</v>
      </c>
      <c r="D47" s="99" t="s">
        <v>91</v>
      </c>
      <c r="E47" s="149">
        <f>E9+E19+E23+E26+E27+E31+E38+E42</f>
        <v>466307.54</v>
      </c>
      <c r="F47" s="149">
        <f>F9+F19+F23+F26+F27+F31+F38+F42</f>
        <v>3719680.61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148">
        <v>0</v>
      </c>
      <c r="C50" s="148">
        <v>0</v>
      </c>
      <c r="D50" s="100" t="s">
        <v>93</v>
      </c>
      <c r="E50" s="148">
        <v>0</v>
      </c>
      <c r="F50" s="148">
        <v>0</v>
      </c>
    </row>
    <row r="51" spans="1:6" x14ac:dyDescent="0.25">
      <c r="A51" s="95" t="s">
        <v>42</v>
      </c>
      <c r="B51" s="148">
        <v>0</v>
      </c>
      <c r="C51" s="148">
        <v>0</v>
      </c>
      <c r="D51" s="100" t="s">
        <v>94</v>
      </c>
      <c r="E51" s="148">
        <v>0</v>
      </c>
      <c r="F51" s="148">
        <v>0</v>
      </c>
    </row>
    <row r="52" spans="1:6" x14ac:dyDescent="0.25">
      <c r="A52" s="95" t="s">
        <v>43</v>
      </c>
      <c r="B52" s="148">
        <v>93604152.760000005</v>
      </c>
      <c r="C52" s="148">
        <v>92112954.159999996</v>
      </c>
      <c r="D52" s="100" t="s">
        <v>95</v>
      </c>
      <c r="E52" s="148">
        <v>0</v>
      </c>
      <c r="F52" s="148">
        <v>0</v>
      </c>
    </row>
    <row r="53" spans="1:6" x14ac:dyDescent="0.25">
      <c r="A53" s="95" t="s">
        <v>44</v>
      </c>
      <c r="B53" s="148">
        <v>6326464.5800000001</v>
      </c>
      <c r="C53" s="148">
        <v>6062914.9400000004</v>
      </c>
      <c r="D53" s="100" t="s">
        <v>96</v>
      </c>
      <c r="E53" s="148">
        <v>0</v>
      </c>
      <c r="F53" s="148">
        <v>0</v>
      </c>
    </row>
    <row r="54" spans="1:6" x14ac:dyDescent="0.25">
      <c r="A54" s="95" t="s">
        <v>45</v>
      </c>
      <c r="B54" s="148">
        <v>2789525.18</v>
      </c>
      <c r="C54" s="148">
        <v>2789525.18</v>
      </c>
      <c r="D54" s="100" t="s">
        <v>97</v>
      </c>
      <c r="E54" s="148">
        <v>0</v>
      </c>
      <c r="F54" s="148">
        <v>0</v>
      </c>
    </row>
    <row r="55" spans="1:6" x14ac:dyDescent="0.25">
      <c r="A55" s="95" t="s">
        <v>46</v>
      </c>
      <c r="B55" s="148">
        <v>-8681395.6099999994</v>
      </c>
      <c r="C55" s="148">
        <v>-8681395.6099999994</v>
      </c>
      <c r="D55" s="37" t="s">
        <v>98</v>
      </c>
      <c r="E55" s="148">
        <v>0</v>
      </c>
      <c r="F55" s="148">
        <v>0</v>
      </c>
    </row>
    <row r="56" spans="1:6" x14ac:dyDescent="0.25">
      <c r="A56" s="95" t="s">
        <v>47</v>
      </c>
      <c r="B56" s="148">
        <v>1317498.0900000001</v>
      </c>
      <c r="C56" s="148">
        <v>1319102.2</v>
      </c>
      <c r="D56" s="54"/>
      <c r="E56" s="54"/>
      <c r="F56" s="54"/>
    </row>
    <row r="57" spans="1:6" x14ac:dyDescent="0.25">
      <c r="A57" s="95" t="s">
        <v>48</v>
      </c>
      <c r="B57" s="148">
        <v>0</v>
      </c>
      <c r="C57" s="148">
        <v>0</v>
      </c>
      <c r="D57" s="99" t="s">
        <v>99</v>
      </c>
      <c r="E57" s="149">
        <f>SUM(E50:E55)</f>
        <v>0</v>
      </c>
      <c r="F57" s="149">
        <f>SUM(F50:F55)</f>
        <v>0</v>
      </c>
    </row>
    <row r="58" spans="1:6" x14ac:dyDescent="0.25">
      <c r="A58" s="95" t="s">
        <v>49</v>
      </c>
      <c r="B58" s="148">
        <v>0</v>
      </c>
      <c r="C58" s="148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149">
        <f>E57+E47</f>
        <v>466307.54</v>
      </c>
      <c r="F59" s="149">
        <f>F57+F47</f>
        <v>3719680.61</v>
      </c>
    </row>
    <row r="60" spans="1:6" x14ac:dyDescent="0.25">
      <c r="A60" s="55" t="s">
        <v>50</v>
      </c>
      <c r="B60" s="149">
        <f>SUM(B50:B58)</f>
        <v>95356245.000000015</v>
      </c>
      <c r="C60" s="149">
        <f>SUM(C50:C58)</f>
        <v>93603100.870000005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49">
        <f>B47+B60</f>
        <v>142345619.86000001</v>
      </c>
      <c r="C62" s="149">
        <f>C47+C60</f>
        <v>134952612.34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48">
        <f>SUM(E64:E66)</f>
        <v>57178516.509999998</v>
      </c>
      <c r="F63" s="148">
        <f>SUM(F64:F66)</f>
        <v>56642623.079999998</v>
      </c>
    </row>
    <row r="64" spans="1:6" x14ac:dyDescent="0.25">
      <c r="A64" s="54"/>
      <c r="B64" s="54"/>
      <c r="C64" s="54"/>
      <c r="D64" s="103" t="s">
        <v>103</v>
      </c>
      <c r="E64" s="148">
        <v>57178516.509999998</v>
      </c>
      <c r="F64" s="148">
        <v>56642623.079999998</v>
      </c>
    </row>
    <row r="65" spans="1:6" x14ac:dyDescent="0.25">
      <c r="A65" s="54"/>
      <c r="B65" s="54"/>
      <c r="C65" s="54"/>
      <c r="D65" s="41" t="s">
        <v>104</v>
      </c>
      <c r="E65" s="148">
        <v>0</v>
      </c>
      <c r="F65" s="148">
        <v>0</v>
      </c>
    </row>
    <row r="66" spans="1:6" x14ac:dyDescent="0.25">
      <c r="A66" s="54"/>
      <c r="B66" s="54"/>
      <c r="C66" s="54"/>
      <c r="D66" s="103" t="s">
        <v>105</v>
      </c>
      <c r="E66" s="148">
        <v>0</v>
      </c>
      <c r="F66" s="148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48">
        <f>SUM(E69:E73)</f>
        <v>84700795.810000002</v>
      </c>
      <c r="F68" s="148">
        <f>SUM(F69:F73)</f>
        <v>74590308.650000006</v>
      </c>
    </row>
    <row r="69" spans="1:6" x14ac:dyDescent="0.25">
      <c r="A69" s="12"/>
      <c r="B69" s="54"/>
      <c r="C69" s="54"/>
      <c r="D69" s="103" t="s">
        <v>107</v>
      </c>
      <c r="E69" s="148">
        <v>9598824.1699999999</v>
      </c>
      <c r="F69" s="148">
        <v>12635436.65</v>
      </c>
    </row>
    <row r="70" spans="1:6" x14ac:dyDescent="0.25">
      <c r="A70" s="12"/>
      <c r="B70" s="54"/>
      <c r="C70" s="54"/>
      <c r="D70" s="103" t="s">
        <v>108</v>
      </c>
      <c r="E70" s="148">
        <v>70273746.609999999</v>
      </c>
      <c r="F70" s="148">
        <v>57638309.960000001</v>
      </c>
    </row>
    <row r="71" spans="1:6" x14ac:dyDescent="0.25">
      <c r="A71" s="12"/>
      <c r="B71" s="54"/>
      <c r="C71" s="54"/>
      <c r="D71" s="103" t="s">
        <v>109</v>
      </c>
      <c r="E71" s="148">
        <v>0</v>
      </c>
      <c r="F71" s="148">
        <v>0</v>
      </c>
    </row>
    <row r="72" spans="1:6" x14ac:dyDescent="0.25">
      <c r="A72" s="12"/>
      <c r="B72" s="54"/>
      <c r="C72" s="54"/>
      <c r="D72" s="103" t="s">
        <v>110</v>
      </c>
      <c r="E72" s="148">
        <v>0</v>
      </c>
      <c r="F72" s="148">
        <v>0</v>
      </c>
    </row>
    <row r="73" spans="1:6" x14ac:dyDescent="0.25">
      <c r="A73" s="12"/>
      <c r="B73" s="54"/>
      <c r="C73" s="54"/>
      <c r="D73" s="103" t="s">
        <v>111</v>
      </c>
      <c r="E73" s="148">
        <v>4828225.03</v>
      </c>
      <c r="F73" s="148">
        <v>4316562.04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148">
        <f>SUM(E76:E77)</f>
        <v>0</v>
      </c>
      <c r="F75" s="148">
        <f>SUM(F76:F77)</f>
        <v>0</v>
      </c>
    </row>
    <row r="76" spans="1:6" x14ac:dyDescent="0.25">
      <c r="A76" s="12"/>
      <c r="B76" s="54"/>
      <c r="C76" s="54"/>
      <c r="D76" s="100" t="s">
        <v>113</v>
      </c>
      <c r="E76" s="148">
        <v>0</v>
      </c>
      <c r="F76" s="148">
        <v>0</v>
      </c>
    </row>
    <row r="77" spans="1:6" x14ac:dyDescent="0.25">
      <c r="A77" s="12"/>
      <c r="B77" s="54"/>
      <c r="C77" s="54"/>
      <c r="D77" s="100" t="s">
        <v>114</v>
      </c>
      <c r="E77" s="148">
        <v>0</v>
      </c>
      <c r="F77" s="148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49">
        <f>E63+E68+E75</f>
        <v>141879312.31999999</v>
      </c>
      <c r="F79" s="149">
        <f>F63+F68+F75</f>
        <v>131232931.73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49">
        <f>E59+E79</f>
        <v>142345619.85999998</v>
      </c>
      <c r="F81" s="149">
        <f>F59+F79</f>
        <v>134952612.34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37686494.950000003</v>
      </c>
      <c r="Q4" s="18">
        <f>'Formato 1'!C9</f>
        <v>30855193.68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22723515.02</v>
      </c>
      <c r="Q7" s="18">
        <f>'Formato 1'!C12</f>
        <v>18251226.989999998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14962979.93</v>
      </c>
      <c r="Q8" s="18">
        <f>'Formato 1'!C13</f>
        <v>12603966.689999999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5185634</v>
      </c>
      <c r="Q12" s="18">
        <f>'Formato 1'!C17</f>
        <v>6698953.5800000001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5099122.4800000004</v>
      </c>
      <c r="Q14" s="18">
        <f>'Formato 1'!C19</f>
        <v>6318130.7000000002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43000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43511.519999999997</v>
      </c>
      <c r="Q19" s="18">
        <f>'Formato 1'!C24</f>
        <v>380822.88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1133616.2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1133616.2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2983629.71</v>
      </c>
      <c r="Q32" s="18">
        <f>'Formato 1'!C37</f>
        <v>3795364.21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2983629.71</v>
      </c>
      <c r="Q33" s="18">
        <f>'Formato 1'!C37</f>
        <v>3795364.21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46989374.860000007</v>
      </c>
      <c r="Q42" s="18">
        <f>'Formato 1'!C47</f>
        <v>41349511.469999999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93604152.760000005</v>
      </c>
      <c r="Q46">
        <f>'Formato 1'!C52</f>
        <v>92112954.159999996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6326464.5800000001</v>
      </c>
      <c r="Q47">
        <f>'Formato 1'!C53</f>
        <v>6062914.9400000004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-8681395.6099999994</v>
      </c>
      <c r="Q49">
        <f>'Formato 1'!C55</f>
        <v>-8681395.6099999994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1317498.0900000001</v>
      </c>
      <c r="Q50">
        <f>'Formato 1'!C56</f>
        <v>1319102.2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95356245.000000015</v>
      </c>
      <c r="Q53">
        <f>'Formato 1'!C60</f>
        <v>93603100.870000005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142345619.86000001</v>
      </c>
      <c r="Q54">
        <f>'Formato 1'!C62</f>
        <v>134952612.34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466307.54</v>
      </c>
      <c r="Q57">
        <f>'Formato 1'!F9</f>
        <v>3719680.61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0</v>
      </c>
      <c r="Q59">
        <f>'Formato 1'!F11</f>
        <v>2024317.94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721824.98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466307.54</v>
      </c>
      <c r="Q64">
        <f>'Formato 1'!F16</f>
        <v>973537.69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466307.54</v>
      </c>
      <c r="Q95">
        <f>'Formato 1'!F47</f>
        <v>3719680.61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466307.54</v>
      </c>
      <c r="Q104">
        <f>'Formato 1'!F59</f>
        <v>3719680.61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57178516.509999998</v>
      </c>
      <c r="Q106">
        <f>'Formato 1'!F63</f>
        <v>56642623.079999998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57178516.509999998</v>
      </c>
      <c r="Q107">
        <f>'Formato 1'!F64</f>
        <v>56642623.079999998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84700795.810000002</v>
      </c>
      <c r="Q110">
        <f>'Formato 1'!F68</f>
        <v>74590308.650000006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9598824.1699999999</v>
      </c>
      <c r="Q111">
        <f>'Formato 1'!F69</f>
        <v>12635436.65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70273746.609999999</v>
      </c>
      <c r="Q112">
        <f>'Formato 1'!F70</f>
        <v>57638309.960000001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4828225.03</v>
      </c>
      <c r="Q115">
        <f>'Formato 1'!F73</f>
        <v>4316562.04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141879312.31999999</v>
      </c>
      <c r="Q119">
        <f>'Formato 1'!F79</f>
        <v>131232931.73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142345619.85999998</v>
      </c>
      <c r="Q120">
        <f>'Formato 1'!F81</f>
        <v>134952612.34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2" sqref="A2:H2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94" t="s">
        <v>544</v>
      </c>
      <c r="B1" s="194"/>
      <c r="C1" s="194"/>
      <c r="D1" s="194"/>
      <c r="E1" s="194"/>
      <c r="F1" s="194"/>
      <c r="G1" s="194"/>
      <c r="H1" s="194"/>
    </row>
    <row r="2" spans="1:9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1"/>
      <c r="H2" s="182"/>
    </row>
    <row r="3" spans="1:9" x14ac:dyDescent="0.25">
      <c r="A3" s="183" t="s">
        <v>120</v>
      </c>
      <c r="B3" s="184"/>
      <c r="C3" s="184"/>
      <c r="D3" s="184"/>
      <c r="E3" s="184"/>
      <c r="F3" s="184"/>
      <c r="G3" s="184"/>
      <c r="H3" s="185"/>
    </row>
    <row r="4" spans="1:9" x14ac:dyDescent="0.25">
      <c r="A4" s="186" t="str">
        <f>PERIODO_INFORME</f>
        <v>Al 31 de diciembre de 2017 y al 30 de septiembre de 2018 (b)</v>
      </c>
      <c r="B4" s="187"/>
      <c r="C4" s="187"/>
      <c r="D4" s="187"/>
      <c r="E4" s="187"/>
      <c r="F4" s="187"/>
      <c r="G4" s="187"/>
      <c r="H4" s="188"/>
    </row>
    <row r="5" spans="1:9" x14ac:dyDescent="0.25">
      <c r="A5" s="189" t="s">
        <v>118</v>
      </c>
      <c r="B5" s="190"/>
      <c r="C5" s="190"/>
      <c r="D5" s="190"/>
      <c r="E5" s="190"/>
      <c r="F5" s="190"/>
      <c r="G5" s="190"/>
      <c r="H5" s="191"/>
    </row>
    <row r="6" spans="1:9" ht="45" x14ac:dyDescent="0.25">
      <c r="A6" s="104" t="s">
        <v>121</v>
      </c>
      <c r="B6" s="105" t="str">
        <f>ULTIMO_SALDO</f>
        <v>Saldo al 31 de diciembre de 2017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148">
        <v>3719680.61</v>
      </c>
      <c r="C18" s="131"/>
      <c r="D18" s="131"/>
      <c r="E18" s="131"/>
      <c r="F18" s="148">
        <v>466307.54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3719680.61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466307.54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93" t="s">
        <v>3300</v>
      </c>
      <c r="B33" s="193"/>
      <c r="C33" s="193"/>
      <c r="D33" s="193"/>
      <c r="E33" s="193"/>
      <c r="F33" s="193"/>
      <c r="G33" s="193"/>
      <c r="H33" s="193"/>
    </row>
    <row r="34" spans="1:8" ht="12" customHeight="1" x14ac:dyDescent="0.25">
      <c r="A34" s="193"/>
      <c r="B34" s="193"/>
      <c r="C34" s="193"/>
      <c r="D34" s="193"/>
      <c r="E34" s="193"/>
      <c r="F34" s="193"/>
      <c r="G34" s="193"/>
      <c r="H34" s="193"/>
    </row>
    <row r="35" spans="1:8" ht="12" customHeight="1" x14ac:dyDescent="0.25">
      <c r="A35" s="193"/>
      <c r="B35" s="193"/>
      <c r="C35" s="193"/>
      <c r="D35" s="193"/>
      <c r="E35" s="193"/>
      <c r="F35" s="193"/>
      <c r="G35" s="193"/>
      <c r="H35" s="193"/>
    </row>
    <row r="36" spans="1:8" ht="12" customHeight="1" x14ac:dyDescent="0.25">
      <c r="A36" s="193"/>
      <c r="B36" s="193"/>
      <c r="C36" s="193"/>
      <c r="D36" s="193"/>
      <c r="E36" s="193"/>
      <c r="F36" s="193"/>
      <c r="G36" s="193"/>
      <c r="H36" s="193"/>
    </row>
    <row r="37" spans="1:8" ht="12" customHeight="1" x14ac:dyDescent="0.25">
      <c r="A37" s="193"/>
      <c r="B37" s="193"/>
      <c r="C37" s="193"/>
      <c r="D37" s="193"/>
      <c r="E37" s="193"/>
      <c r="F37" s="193"/>
      <c r="G37" s="193"/>
      <c r="H37" s="193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3</v>
      </c>
      <c r="C41" s="61">
        <f>SUM(C42:OB_CORTO_PLAZO_FIN_02)</f>
        <v>3</v>
      </c>
      <c r="D41" s="61">
        <f>SUM(D42:OB_CORTO_PLAZO_FIN_03)</f>
        <v>3</v>
      </c>
      <c r="E41" s="61">
        <f>SUM(E42:OB_CORTO_PLAZO_FIN_04)</f>
        <v>3</v>
      </c>
      <c r="F41" s="61">
        <f>SUM(F42:OB_CORTO_PLAZO_FIN_05)</f>
        <v>3</v>
      </c>
    </row>
    <row r="42" spans="1:8" s="24" customFormat="1" x14ac:dyDescent="0.25">
      <c r="A42" s="109" t="s">
        <v>448</v>
      </c>
      <c r="B42" s="60">
        <v>1</v>
      </c>
      <c r="C42" s="60">
        <v>1</v>
      </c>
      <c r="D42" s="60">
        <v>1</v>
      </c>
      <c r="E42" s="60">
        <v>1</v>
      </c>
      <c r="F42" s="60">
        <v>1</v>
      </c>
    </row>
    <row r="43" spans="1:8" s="24" customFormat="1" x14ac:dyDescent="0.25">
      <c r="A43" s="109" t="s">
        <v>449</v>
      </c>
      <c r="B43" s="60">
        <v>1</v>
      </c>
      <c r="C43" s="60">
        <v>1</v>
      </c>
      <c r="D43" s="60">
        <v>1</v>
      </c>
      <c r="E43" s="60">
        <v>1</v>
      </c>
      <c r="F43" s="60">
        <v>1</v>
      </c>
    </row>
    <row r="44" spans="1:8" s="24" customFormat="1" x14ac:dyDescent="0.25">
      <c r="A44" s="109" t="s">
        <v>450</v>
      </c>
      <c r="B44" s="60">
        <v>1</v>
      </c>
      <c r="C44" s="60">
        <v>1</v>
      </c>
      <c r="D44" s="60">
        <v>1</v>
      </c>
      <c r="E44" s="60">
        <v>1</v>
      </c>
      <c r="F44" s="60">
        <v>1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3719680.61</v>
      </c>
      <c r="Q12" s="18"/>
      <c r="R12" s="18"/>
      <c r="S12" s="18"/>
      <c r="T12" s="18">
        <f>'Formato 2'!F18</f>
        <v>466307.54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3719680.61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466307.54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3</v>
      </c>
      <c r="Q17">
        <f>OB_CORTO_PLAZO_T2</f>
        <v>3</v>
      </c>
      <c r="R17">
        <f>OB_CORTO_PLAZO_T3</f>
        <v>3</v>
      </c>
      <c r="S17">
        <f>OB_CORTO_PLAZO_T4</f>
        <v>3</v>
      </c>
      <c r="T17">
        <f>OB_CORTO_PLAZO_T5</f>
        <v>3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92" t="s">
        <v>543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11"/>
    </row>
    <row r="2" spans="1:12" x14ac:dyDescent="0.25">
      <c r="A2" s="180" t="str">
        <f>ENTE_PUBLICO_A</f>
        <v>Sistema Municipal de Agua Potable y Alcantarillado de Moroleón, Gobierno del Estado de Guanajuato (a)</v>
      </c>
      <c r="B2" s="181"/>
      <c r="C2" s="181"/>
      <c r="D2" s="181"/>
      <c r="E2" s="181"/>
      <c r="F2" s="181"/>
      <c r="G2" s="181"/>
      <c r="H2" s="181"/>
      <c r="I2" s="181"/>
      <c r="J2" s="181"/>
      <c r="K2" s="182"/>
    </row>
    <row r="3" spans="1:12" x14ac:dyDescent="0.25">
      <c r="A3" s="183" t="s">
        <v>146</v>
      </c>
      <c r="B3" s="184"/>
      <c r="C3" s="184"/>
      <c r="D3" s="184"/>
      <c r="E3" s="184"/>
      <c r="F3" s="184"/>
      <c r="G3" s="184"/>
      <c r="H3" s="184"/>
      <c r="I3" s="184"/>
      <c r="J3" s="184"/>
      <c r="K3" s="185"/>
    </row>
    <row r="4" spans="1:12" x14ac:dyDescent="0.25">
      <c r="A4" s="186" t="str">
        <f>TRIMESTRE</f>
        <v>Del 1 de enero al 30 de septiembre de 2018 (b)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</row>
    <row r="5" spans="1:12" x14ac:dyDescent="0.25">
      <c r="A5" s="183" t="s">
        <v>118</v>
      </c>
      <c r="B5" s="184"/>
      <c r="C5" s="184"/>
      <c r="D5" s="184"/>
      <c r="E5" s="184"/>
      <c r="F5" s="184"/>
      <c r="G5" s="184"/>
      <c r="H5" s="184"/>
      <c r="I5" s="184"/>
      <c r="J5" s="184"/>
      <c r="K5" s="185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septiembre de 2018 (k)</v>
      </c>
      <c r="J6" s="130" t="str">
        <f>MONTO2</f>
        <v>Monto pagado de la inversión actualizado al 30 de septiembre de 2018 (l)</v>
      </c>
      <c r="K6" s="130" t="str">
        <f>SALDO_PENDIENTE</f>
        <v>Saldo pendiente por pagar de la inversión al 30 de septiembre de 2018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x14ac:dyDescent="0.2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x14ac:dyDescent="0.2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x14ac:dyDescent="0.2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x14ac:dyDescent="0.2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x14ac:dyDescent="0.2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x14ac:dyDescent="0.2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x14ac:dyDescent="0.2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x14ac:dyDescent="0.2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2018-10-04T16:56:39Z</dcterms:modified>
</cp:coreProperties>
</file>