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19440" windowHeight="11250" tabRatio="962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 concurrentCalc="0"/>
</workbook>
</file>

<file path=xl/calcChain.xml><?xml version="1.0" encoding="utf-8"?>
<calcChain xmlns="http://schemas.openxmlformats.org/spreadsheetml/2006/main">
  <c r="F10" i="6" l="1"/>
  <c r="F18" i="6"/>
  <c r="F28" i="6"/>
  <c r="F38" i="6"/>
  <c r="F48" i="6"/>
  <c r="F58" i="6"/>
  <c r="F62" i="6"/>
  <c r="F71" i="6"/>
  <c r="F75" i="6"/>
  <c r="F9" i="6"/>
  <c r="D8" i="4"/>
  <c r="D13" i="4"/>
  <c r="D17" i="4"/>
  <c r="D21" i="4"/>
  <c r="D23" i="4"/>
  <c r="D25" i="4"/>
  <c r="D29" i="4"/>
  <c r="D33" i="4"/>
  <c r="C8" i="4"/>
  <c r="C13" i="4"/>
  <c r="C17" i="4"/>
  <c r="C21" i="4"/>
  <c r="C23" i="4"/>
  <c r="C25" i="4"/>
  <c r="C29" i="4"/>
  <c r="C33" i="4"/>
  <c r="G18" i="6"/>
  <c r="C17" i="1"/>
  <c r="B17" i="1"/>
  <c r="B8" i="10"/>
  <c r="G11" i="9"/>
  <c r="G13" i="9"/>
  <c r="G14" i="9"/>
  <c r="G12" i="9"/>
  <c r="G15" i="9"/>
  <c r="G17" i="9"/>
  <c r="G18" i="9"/>
  <c r="G16" i="9"/>
  <c r="G19" i="9"/>
  <c r="G9" i="9"/>
  <c r="G22" i="9"/>
  <c r="G23" i="9"/>
  <c r="G25" i="9"/>
  <c r="G26" i="9"/>
  <c r="G24" i="9"/>
  <c r="G27" i="9"/>
  <c r="G29" i="9"/>
  <c r="G30" i="9"/>
  <c r="G28" i="9"/>
  <c r="G31" i="9"/>
  <c r="G21" i="9"/>
  <c r="G33" i="9"/>
  <c r="F12" i="9"/>
  <c r="F16" i="9"/>
  <c r="F9" i="9"/>
  <c r="F24" i="9"/>
  <c r="F28" i="9"/>
  <c r="F21" i="9"/>
  <c r="F33" i="9"/>
  <c r="E12" i="9"/>
  <c r="E16" i="9"/>
  <c r="E9" i="9"/>
  <c r="E24" i="9"/>
  <c r="E28" i="9"/>
  <c r="E21" i="9"/>
  <c r="E33" i="9"/>
  <c r="D12" i="9"/>
  <c r="D16" i="9"/>
  <c r="D9" i="9"/>
  <c r="D24" i="9"/>
  <c r="D28" i="9"/>
  <c r="D21" i="9"/>
  <c r="D33" i="9"/>
  <c r="C12" i="9"/>
  <c r="C16" i="9"/>
  <c r="C9" i="9"/>
  <c r="C24" i="9"/>
  <c r="C28" i="9"/>
  <c r="C21" i="9"/>
  <c r="C33" i="9"/>
  <c r="B12" i="9"/>
  <c r="B16" i="9"/>
  <c r="B9" i="9"/>
  <c r="B24" i="9"/>
  <c r="B28" i="9"/>
  <c r="B21" i="9"/>
  <c r="B33" i="9"/>
  <c r="G19" i="8"/>
  <c r="G10" i="8"/>
  <c r="G28" i="8"/>
  <c r="G29" i="8"/>
  <c r="G30" i="8"/>
  <c r="G31" i="8"/>
  <c r="G32" i="8"/>
  <c r="G33" i="8"/>
  <c r="G34" i="8"/>
  <c r="G35" i="8"/>
  <c r="G36" i="8"/>
  <c r="G27" i="8"/>
  <c r="G38" i="8"/>
  <c r="G39" i="8"/>
  <c r="G40" i="8"/>
  <c r="G41" i="8"/>
  <c r="G37" i="8"/>
  <c r="G9" i="8"/>
  <c r="G45" i="8"/>
  <c r="G46" i="8"/>
  <c r="G47" i="8"/>
  <c r="G48" i="8"/>
  <c r="G49" i="8"/>
  <c r="G50" i="8"/>
  <c r="G51" i="8"/>
  <c r="G52" i="8"/>
  <c r="G44" i="8"/>
  <c r="G54" i="8"/>
  <c r="G55" i="8"/>
  <c r="G56" i="8"/>
  <c r="G57" i="8"/>
  <c r="G58" i="8"/>
  <c r="G59" i="8"/>
  <c r="G60" i="8"/>
  <c r="G53" i="8"/>
  <c r="G62" i="8"/>
  <c r="G63" i="8"/>
  <c r="G64" i="8"/>
  <c r="G65" i="8"/>
  <c r="G66" i="8"/>
  <c r="G67" i="8"/>
  <c r="G68" i="8"/>
  <c r="G69" i="8"/>
  <c r="G70" i="8"/>
  <c r="G61" i="8"/>
  <c r="G72" i="8"/>
  <c r="G73" i="8"/>
  <c r="G74" i="8"/>
  <c r="G75" i="8"/>
  <c r="G71" i="8"/>
  <c r="G43" i="8"/>
  <c r="G77" i="8"/>
  <c r="F19" i="8"/>
  <c r="F10" i="8"/>
  <c r="F27" i="8"/>
  <c r="F37" i="8"/>
  <c r="F9" i="8"/>
  <c r="F44" i="8"/>
  <c r="F53" i="8"/>
  <c r="F61" i="8"/>
  <c r="F71" i="8"/>
  <c r="F43" i="8"/>
  <c r="F77" i="8"/>
  <c r="E19" i="8"/>
  <c r="E10" i="8"/>
  <c r="E27" i="8"/>
  <c r="E37" i="8"/>
  <c r="E9" i="8"/>
  <c r="E44" i="8"/>
  <c r="E53" i="8"/>
  <c r="E61" i="8"/>
  <c r="E71" i="8"/>
  <c r="E43" i="8"/>
  <c r="E77" i="8"/>
  <c r="D19" i="8"/>
  <c r="D10" i="8"/>
  <c r="D27" i="8"/>
  <c r="D37" i="8"/>
  <c r="D9" i="8"/>
  <c r="D44" i="8"/>
  <c r="D53" i="8"/>
  <c r="D61" i="8"/>
  <c r="D71" i="8"/>
  <c r="D43" i="8"/>
  <c r="D77" i="8"/>
  <c r="C19" i="8"/>
  <c r="C10" i="8"/>
  <c r="C27" i="8"/>
  <c r="C37" i="8"/>
  <c r="C9" i="8"/>
  <c r="C44" i="8"/>
  <c r="C53" i="8"/>
  <c r="C61" i="8"/>
  <c r="C71" i="8"/>
  <c r="C43" i="8"/>
  <c r="C77" i="8"/>
  <c r="B19" i="8"/>
  <c r="B10" i="8"/>
  <c r="B27" i="8"/>
  <c r="B37" i="8"/>
  <c r="B9" i="8"/>
  <c r="B44" i="8"/>
  <c r="B53" i="8"/>
  <c r="B61" i="8"/>
  <c r="B71" i="8"/>
  <c r="B43" i="8"/>
  <c r="B77" i="8"/>
  <c r="F9" i="7"/>
  <c r="F19" i="7"/>
  <c r="F29" i="7"/>
  <c r="E9" i="7"/>
  <c r="E19" i="7"/>
  <c r="E29" i="7"/>
  <c r="D9" i="7"/>
  <c r="D19" i="7"/>
  <c r="D29" i="7"/>
  <c r="C9" i="7"/>
  <c r="C19" i="7"/>
  <c r="C29" i="7"/>
  <c r="B9" i="7"/>
  <c r="B19" i="7"/>
  <c r="B29" i="7"/>
  <c r="G11" i="7"/>
  <c r="G12" i="7"/>
  <c r="G13" i="7"/>
  <c r="G14" i="7"/>
  <c r="G15" i="7"/>
  <c r="G16" i="7"/>
  <c r="G17" i="7"/>
  <c r="G9" i="7"/>
  <c r="G10" i="6"/>
  <c r="G28" i="6"/>
  <c r="G48" i="6"/>
  <c r="G58" i="6"/>
  <c r="G38" i="6"/>
  <c r="G63" i="6"/>
  <c r="G64" i="6"/>
  <c r="G65" i="6"/>
  <c r="G66" i="6"/>
  <c r="G67" i="6"/>
  <c r="G69" i="6"/>
  <c r="G70" i="6"/>
  <c r="G62" i="6"/>
  <c r="G72" i="6"/>
  <c r="G73" i="6"/>
  <c r="G74" i="6"/>
  <c r="G71" i="6"/>
  <c r="G76" i="6"/>
  <c r="G77" i="6"/>
  <c r="G78" i="6"/>
  <c r="G79" i="6"/>
  <c r="G80" i="6"/>
  <c r="G81" i="6"/>
  <c r="G82" i="6"/>
  <c r="G75" i="6"/>
  <c r="G9" i="6"/>
  <c r="G86" i="6"/>
  <c r="G87" i="6"/>
  <c r="G88" i="6"/>
  <c r="G89" i="6"/>
  <c r="G90" i="6"/>
  <c r="G91" i="6"/>
  <c r="G92" i="6"/>
  <c r="G85" i="6"/>
  <c r="G94" i="6"/>
  <c r="G95" i="6"/>
  <c r="G96" i="6"/>
  <c r="G97" i="6"/>
  <c r="G98" i="6"/>
  <c r="G99" i="6"/>
  <c r="G100" i="6"/>
  <c r="G101" i="6"/>
  <c r="G102" i="6"/>
  <c r="G93" i="6"/>
  <c r="G104" i="6"/>
  <c r="G105" i="6"/>
  <c r="G106" i="6"/>
  <c r="G107" i="6"/>
  <c r="G108" i="6"/>
  <c r="G109" i="6"/>
  <c r="G110" i="6"/>
  <c r="G111" i="6"/>
  <c r="G112" i="6"/>
  <c r="G103" i="6"/>
  <c r="G114" i="6"/>
  <c r="G115" i="6"/>
  <c r="G116" i="6"/>
  <c r="G117" i="6"/>
  <c r="G118" i="6"/>
  <c r="G119" i="6"/>
  <c r="G120" i="6"/>
  <c r="G121" i="6"/>
  <c r="G122" i="6"/>
  <c r="G113" i="6"/>
  <c r="G124" i="6"/>
  <c r="G125" i="6"/>
  <c r="G126" i="6"/>
  <c r="G127" i="6"/>
  <c r="G128" i="6"/>
  <c r="G129" i="6"/>
  <c r="G130" i="6"/>
  <c r="G131" i="6"/>
  <c r="G132" i="6"/>
  <c r="G123" i="6"/>
  <c r="G134" i="6"/>
  <c r="G135" i="6"/>
  <c r="G136" i="6"/>
  <c r="G133" i="6"/>
  <c r="G138" i="6"/>
  <c r="G139" i="6"/>
  <c r="G140" i="6"/>
  <c r="G141" i="6"/>
  <c r="G142" i="6"/>
  <c r="G144" i="6"/>
  <c r="G145" i="6"/>
  <c r="G137" i="6"/>
  <c r="G147" i="6"/>
  <c r="G148" i="6"/>
  <c r="G149" i="6"/>
  <c r="G146" i="6"/>
  <c r="G151" i="6"/>
  <c r="G152" i="6"/>
  <c r="G153" i="6"/>
  <c r="G154" i="6"/>
  <c r="G155" i="6"/>
  <c r="G156" i="6"/>
  <c r="G157" i="6"/>
  <c r="G150" i="6"/>
  <c r="G84" i="6"/>
  <c r="G159" i="6"/>
  <c r="F85" i="6"/>
  <c r="F93" i="6"/>
  <c r="F103" i="6"/>
  <c r="F113" i="6"/>
  <c r="F123" i="6"/>
  <c r="F133" i="6"/>
  <c r="F137" i="6"/>
  <c r="F146" i="6"/>
  <c r="F150" i="6"/>
  <c r="F84" i="6"/>
  <c r="F159" i="6"/>
  <c r="E10" i="6"/>
  <c r="E18" i="6"/>
  <c r="E28" i="6"/>
  <c r="E48" i="6"/>
  <c r="E58" i="6"/>
  <c r="E38" i="6"/>
  <c r="E62" i="6"/>
  <c r="E71" i="6"/>
  <c r="E75" i="6"/>
  <c r="E9" i="6"/>
  <c r="E85" i="6"/>
  <c r="E93" i="6"/>
  <c r="E103" i="6"/>
  <c r="E113" i="6"/>
  <c r="E123" i="6"/>
  <c r="E133" i="6"/>
  <c r="E137" i="6"/>
  <c r="E146" i="6"/>
  <c r="E150" i="6"/>
  <c r="E84" i="6"/>
  <c r="E159" i="6"/>
  <c r="D10" i="6"/>
  <c r="D18" i="6"/>
  <c r="D28" i="6"/>
  <c r="D38" i="6"/>
  <c r="D48" i="6"/>
  <c r="D58" i="6"/>
  <c r="D62" i="6"/>
  <c r="D71" i="6"/>
  <c r="D75" i="6"/>
  <c r="D9" i="6"/>
  <c r="D85" i="6"/>
  <c r="D93" i="6"/>
  <c r="D103" i="6"/>
  <c r="D113" i="6"/>
  <c r="D123" i="6"/>
  <c r="D133" i="6"/>
  <c r="D137" i="6"/>
  <c r="D146" i="6"/>
  <c r="D150" i="6"/>
  <c r="D84" i="6"/>
  <c r="D159" i="6"/>
  <c r="C10" i="6"/>
  <c r="C18" i="6"/>
  <c r="C28" i="6"/>
  <c r="C38" i="6"/>
  <c r="C48" i="6"/>
  <c r="C58" i="6"/>
  <c r="C62" i="6"/>
  <c r="C71" i="6"/>
  <c r="C75" i="6"/>
  <c r="C9" i="6"/>
  <c r="C85" i="6"/>
  <c r="C93" i="6"/>
  <c r="C103" i="6"/>
  <c r="C113" i="6"/>
  <c r="C123" i="6"/>
  <c r="C133" i="6"/>
  <c r="C137" i="6"/>
  <c r="C146" i="6"/>
  <c r="C150" i="6"/>
  <c r="C84" i="6"/>
  <c r="C159" i="6"/>
  <c r="B10" i="6"/>
  <c r="B18" i="6"/>
  <c r="B28" i="6"/>
  <c r="B38" i="6"/>
  <c r="B48" i="6"/>
  <c r="B58" i="6"/>
  <c r="B62" i="6"/>
  <c r="B71" i="6"/>
  <c r="B75" i="6"/>
  <c r="B9" i="6"/>
  <c r="B85" i="6"/>
  <c r="B93" i="6"/>
  <c r="B103" i="6"/>
  <c r="B113" i="6"/>
  <c r="B123" i="6"/>
  <c r="B133" i="6"/>
  <c r="B137" i="6"/>
  <c r="B146" i="6"/>
  <c r="B150" i="6"/>
  <c r="B84" i="6"/>
  <c r="B159" i="6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8" i="5"/>
  <c r="G39" i="5"/>
  <c r="G37" i="5"/>
  <c r="G41" i="5"/>
  <c r="G46" i="5"/>
  <c r="G47" i="5"/>
  <c r="G48" i="5"/>
  <c r="G49" i="5"/>
  <c r="G50" i="5"/>
  <c r="G51" i="5"/>
  <c r="G52" i="5"/>
  <c r="G53" i="5"/>
  <c r="G45" i="5"/>
  <c r="G55" i="5"/>
  <c r="G56" i="5"/>
  <c r="G57" i="5"/>
  <c r="G58" i="5"/>
  <c r="G54" i="5"/>
  <c r="G60" i="5"/>
  <c r="G61" i="5"/>
  <c r="G59" i="5"/>
  <c r="G62" i="5"/>
  <c r="G63" i="5"/>
  <c r="G65" i="5"/>
  <c r="G68" i="5"/>
  <c r="G67" i="5"/>
  <c r="G70" i="5"/>
  <c r="F16" i="5"/>
  <c r="F28" i="5"/>
  <c r="F37" i="5"/>
  <c r="F41" i="5"/>
  <c r="F45" i="5"/>
  <c r="F54" i="5"/>
  <c r="F59" i="5"/>
  <c r="F65" i="5"/>
  <c r="F67" i="5"/>
  <c r="F70" i="5"/>
  <c r="E16" i="5"/>
  <c r="E28" i="5"/>
  <c r="E37" i="5"/>
  <c r="E41" i="5"/>
  <c r="E45" i="5"/>
  <c r="E54" i="5"/>
  <c r="E59" i="5"/>
  <c r="E65" i="5"/>
  <c r="E67" i="5"/>
  <c r="E70" i="5"/>
  <c r="D16" i="5"/>
  <c r="D28" i="5"/>
  <c r="D37" i="5"/>
  <c r="D41" i="5"/>
  <c r="D45" i="5"/>
  <c r="D54" i="5"/>
  <c r="D59" i="5"/>
  <c r="D65" i="5"/>
  <c r="D67" i="5"/>
  <c r="D70" i="5"/>
  <c r="B16" i="5"/>
  <c r="B28" i="5"/>
  <c r="B37" i="5"/>
  <c r="B41" i="5"/>
  <c r="B45" i="5"/>
  <c r="B54" i="5"/>
  <c r="B59" i="5"/>
  <c r="B65" i="5"/>
  <c r="B67" i="5"/>
  <c r="B70" i="5"/>
  <c r="B64" i="4"/>
  <c r="B68" i="4"/>
  <c r="B70" i="4"/>
  <c r="B72" i="4"/>
  <c r="D48" i="4"/>
  <c r="D53" i="4"/>
  <c r="D55" i="4"/>
  <c r="D49" i="4"/>
  <c r="D57" i="4"/>
  <c r="D59" i="4"/>
  <c r="C48" i="4"/>
  <c r="C53" i="4"/>
  <c r="C55" i="4"/>
  <c r="C49" i="4"/>
  <c r="C57" i="4"/>
  <c r="C59" i="4"/>
  <c r="B48" i="4"/>
  <c r="B49" i="4"/>
  <c r="B53" i="4"/>
  <c r="B55" i="4"/>
  <c r="B57" i="4"/>
  <c r="B59" i="4"/>
  <c r="B8" i="4"/>
  <c r="B13" i="4"/>
  <c r="B17" i="4"/>
  <c r="B21" i="4"/>
  <c r="B23" i="4"/>
  <c r="B25" i="4"/>
  <c r="B29" i="4"/>
  <c r="B33" i="4"/>
  <c r="F9" i="2"/>
  <c r="F13" i="2"/>
  <c r="F8" i="2"/>
  <c r="F20" i="2"/>
  <c r="B9" i="2"/>
  <c r="B13" i="2"/>
  <c r="B8" i="2"/>
  <c r="B20" i="2"/>
  <c r="F9" i="1"/>
  <c r="F19" i="1"/>
  <c r="F23" i="1"/>
  <c r="F27" i="1"/>
  <c r="F31" i="1"/>
  <c r="F38" i="1"/>
  <c r="F42" i="1"/>
  <c r="F47" i="1"/>
  <c r="F57" i="1"/>
  <c r="F59" i="1"/>
  <c r="E9" i="1"/>
  <c r="E19" i="1"/>
  <c r="E23" i="1"/>
  <c r="E27" i="1"/>
  <c r="E31" i="1"/>
  <c r="E38" i="1"/>
  <c r="E42" i="1"/>
  <c r="E47" i="1"/>
  <c r="E57" i="1"/>
  <c r="E59" i="1"/>
  <c r="E68" i="1"/>
  <c r="E63" i="1"/>
  <c r="E75" i="1"/>
  <c r="E79" i="1"/>
  <c r="E81" i="1"/>
  <c r="F63" i="1"/>
  <c r="F68" i="1"/>
  <c r="F75" i="1"/>
  <c r="F79" i="1"/>
  <c r="F81" i="1"/>
  <c r="C60" i="1"/>
  <c r="B60" i="1"/>
  <c r="C9" i="1"/>
  <c r="B9" i="1"/>
  <c r="C25" i="1"/>
  <c r="C31" i="1"/>
  <c r="C38" i="1"/>
  <c r="C41" i="1"/>
  <c r="C47" i="1"/>
  <c r="C62" i="1"/>
  <c r="B25" i="1"/>
  <c r="B31" i="1"/>
  <c r="B38" i="1"/>
  <c r="B41" i="1"/>
  <c r="B47" i="1"/>
  <c r="B62" i="1"/>
  <c r="C6" i="23"/>
  <c r="H25" i="23"/>
  <c r="G25" i="23"/>
  <c r="F25" i="23"/>
  <c r="E25" i="23"/>
  <c r="D25" i="23"/>
  <c r="C7" i="23"/>
  <c r="A2" i="9"/>
  <c r="A2" i="6"/>
  <c r="G21" i="7"/>
  <c r="G22" i="7"/>
  <c r="G23" i="7"/>
  <c r="G24" i="7"/>
  <c r="G25" i="7"/>
  <c r="G26" i="7"/>
  <c r="G27" i="7"/>
  <c r="G20" i="7"/>
  <c r="G143" i="6"/>
  <c r="G68" i="6"/>
  <c r="B7" i="13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Q2" i="27"/>
  <c r="R2" i="27"/>
  <c r="S2" i="27"/>
  <c r="T2" i="27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Q13" i="27"/>
  <c r="R13" i="27"/>
  <c r="S13" i="27"/>
  <c r="T13" i="27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Q24" i="27"/>
  <c r="R24" i="27"/>
  <c r="S24" i="27"/>
  <c r="T24" i="27"/>
  <c r="U24" i="27"/>
  <c r="P3" i="27"/>
  <c r="P4" i="27"/>
  <c r="P5" i="27"/>
  <c r="P6" i="27"/>
  <c r="P7" i="27"/>
  <c r="P8" i="27"/>
  <c r="P9" i="27"/>
  <c r="P10" i="27"/>
  <c r="P11" i="27"/>
  <c r="P12" i="27"/>
  <c r="P13" i="27"/>
  <c r="P14" i="27"/>
  <c r="P15" i="27"/>
  <c r="P16" i="27"/>
  <c r="P17" i="27"/>
  <c r="P18" i="27"/>
  <c r="P19" i="27"/>
  <c r="P20" i="27"/>
  <c r="P21" i="27"/>
  <c r="P22" i="27"/>
  <c r="P23" i="27"/>
  <c r="P24" i="27"/>
  <c r="P2" i="27"/>
  <c r="A5" i="27"/>
  <c r="A4" i="27"/>
  <c r="A3" i="27"/>
  <c r="A2" i="27"/>
  <c r="Q2" i="26"/>
  <c r="R2" i="26"/>
  <c r="S2" i="26"/>
  <c r="T2" i="26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Q35" i="26"/>
  <c r="R35" i="26"/>
  <c r="S35" i="26"/>
  <c r="T35" i="26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Q68" i="26"/>
  <c r="R68" i="26"/>
  <c r="S68" i="26"/>
  <c r="T68" i="26"/>
  <c r="U68" i="26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19" i="7"/>
  <c r="G29" i="7"/>
  <c r="U4" i="25"/>
  <c r="T4" i="25"/>
  <c r="S4" i="25"/>
  <c r="S3" i="25"/>
  <c r="R4" i="25"/>
  <c r="R3" i="25"/>
  <c r="Q4" i="25"/>
  <c r="P4" i="25"/>
  <c r="U3" i="25"/>
  <c r="T3" i="25"/>
  <c r="Q3" i="25"/>
  <c r="P3" i="25"/>
  <c r="S2" i="25"/>
  <c r="R2" i="25"/>
  <c r="A3" i="25"/>
  <c r="A4" i="25"/>
  <c r="A2" i="25"/>
  <c r="A87" i="24"/>
  <c r="Q76" i="24"/>
  <c r="R76" i="24"/>
  <c r="S76" i="24"/>
  <c r="T76" i="24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Q150" i="24"/>
  <c r="R150" i="24"/>
  <c r="S150" i="24"/>
  <c r="T150" i="24"/>
  <c r="U150" i="24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7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1" i="20"/>
  <c r="U52" i="20"/>
  <c r="U53" i="20"/>
  <c r="U54" i="20"/>
  <c r="U55" i="20"/>
  <c r="U56" i="20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R31" i="20"/>
  <c r="S31" i="20"/>
  <c r="T31" i="20"/>
  <c r="Q32" i="20"/>
  <c r="R32" i="20"/>
  <c r="S32" i="20"/>
  <c r="T32" i="20"/>
  <c r="Q33" i="20"/>
  <c r="R33" i="20"/>
  <c r="S33" i="20"/>
  <c r="T33" i="20"/>
  <c r="C41" i="5"/>
  <c r="Q34" i="20"/>
  <c r="R34" i="20"/>
  <c r="S34" i="20"/>
  <c r="T34" i="20"/>
  <c r="C45" i="5"/>
  <c r="Q37" i="20"/>
  <c r="R37" i="20"/>
  <c r="S37" i="20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R56" i="20"/>
  <c r="S56" i="20"/>
  <c r="T56" i="20"/>
  <c r="C67" i="5"/>
  <c r="Q57" i="20"/>
  <c r="R57" i="20"/>
  <c r="S57" i="20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P57" i="20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B37" i="4"/>
  <c r="B44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Q103" i="15"/>
  <c r="Q106" i="15"/>
  <c r="Q107" i="15"/>
  <c r="Q108" i="15"/>
  <c r="Q109" i="15"/>
  <c r="Q110" i="15"/>
  <c r="Q111" i="15"/>
  <c r="Q112" i="15"/>
  <c r="Q113" i="15"/>
  <c r="Q114" i="15"/>
  <c r="Q115" i="15"/>
  <c r="Q116" i="15"/>
  <c r="Q117" i="15"/>
  <c r="Q118" i="15"/>
  <c r="Q119" i="15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Q54" i="15"/>
  <c r="Q53" i="15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C70" i="5"/>
  <c r="Y4" i="17"/>
  <c r="Y3" i="17"/>
  <c r="C70" i="4"/>
  <c r="D70" i="4"/>
  <c r="C68" i="4"/>
  <c r="D68" i="4"/>
  <c r="C64" i="4"/>
  <c r="D64" i="4"/>
  <c r="C40" i="4"/>
  <c r="D40" i="4"/>
  <c r="C37" i="4"/>
  <c r="D37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T8" i="16"/>
  <c r="G13" i="2"/>
  <c r="H13" i="2"/>
  <c r="V8" i="16"/>
  <c r="P8" i="16"/>
  <c r="C9" i="2"/>
  <c r="Q4" i="16"/>
  <c r="D9" i="2"/>
  <c r="R4" i="16"/>
  <c r="E9" i="2"/>
  <c r="S4" i="16"/>
  <c r="T4" i="16"/>
  <c r="G9" i="2"/>
  <c r="U4" i="16"/>
  <c r="H9" i="2"/>
  <c r="V4" i="16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E8" i="2"/>
  <c r="D8" i="2"/>
  <c r="D20" i="2"/>
  <c r="R13" i="16"/>
  <c r="C44" i="4"/>
  <c r="C72" i="4"/>
  <c r="P12" i="18"/>
  <c r="H8" i="2"/>
  <c r="H20" i="2"/>
  <c r="V13" i="16"/>
  <c r="T13" i="16"/>
  <c r="C8" i="2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P13" i="16"/>
  <c r="P3" i="16"/>
  <c r="G20" i="2"/>
  <c r="U13" i="16"/>
  <c r="U3" i="16"/>
  <c r="P54" i="15"/>
  <c r="P42" i="15"/>
  <c r="P39" i="18"/>
  <c r="P38" i="18"/>
  <c r="Q5" i="18"/>
  <c r="Q39" i="18"/>
  <c r="R5" i="18"/>
  <c r="R39" i="18"/>
  <c r="P13" i="18"/>
  <c r="R2" i="18"/>
  <c r="Q2" i="18"/>
  <c r="P18" i="18"/>
  <c r="P14" i="18"/>
  <c r="Q12" i="18"/>
  <c r="R12" i="18"/>
  <c r="R13" i="18"/>
  <c r="Q13" i="18"/>
  <c r="R14" i="18"/>
  <c r="Q14" i="18"/>
  <c r="Q18" i="18"/>
  <c r="R18" i="18"/>
  <c r="Q104" i="15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<sst xmlns="http://schemas.openxmlformats.org/spreadsheetml/2006/main" count="4379" uniqueCount="3315">
  <si>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</si>
  <si>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</si>
  <si>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</si>
  <si>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</si>
  <si>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</si>
  <si>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</si>
  <si>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</si>
  <si>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</si>
  <si>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</si>
  <si>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</si>
  <si>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</si>
  <si>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</si>
  <si>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</si>
  <si>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</si>
  <si>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</si>
  <si>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</si>
  <si>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</si>
  <si>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</si>
  <si>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</si>
  <si>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</si>
  <si>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</si>
  <si>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</si>
  <si>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</si>
  <si>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</si>
  <si>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</si>
  <si>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</si>
  <si>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</si>
  <si>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</si>
  <si>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</si>
  <si>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</si>
  <si>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</si>
  <si>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</si>
  <si>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</si>
  <si>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</si>
  <si>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</si>
  <si>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</si>
  <si>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</si>
  <si>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</si>
  <si>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</si>
  <si>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</si>
  <si>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</si>
  <si>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</si>
  <si>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</si>
  <si>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</si>
  <si>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</si>
  <si>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</si>
  <si>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</si>
  <si>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</si>
  <si>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</si>
  <si>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</si>
  <si>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</si>
  <si>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</si>
  <si>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</si>
  <si>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</si>
  <si>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</si>
  <si>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</si>
  <si>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</si>
  <si>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</si>
  <si>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</si>
  <si>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</si>
  <si>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</si>
  <si>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</si>
  <si>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</si>
  <si>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</si>
  <si>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</si>
  <si>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</si>
  <si>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</si>
  <si>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</si>
  <si>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</si>
  <si>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</si>
  <si>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</si>
  <si>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</si>
  <si>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</si>
  <si>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</si>
  <si>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</si>
  <si>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</si>
  <si>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</si>
  <si>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</si>
  <si>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</si>
  <si>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</si>
  <si>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</si>
  <si>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</si>
  <si>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</si>
  <si>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</si>
  <si>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</si>
  <si>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</si>
  <si>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</si>
  <si>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</si>
  <si>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</si>
  <si>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</si>
  <si>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</si>
  <si>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</si>
  <si>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</si>
  <si>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</si>
  <si>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</si>
  <si>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</si>
  <si>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</si>
  <si>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</si>
  <si>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</si>
  <si>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</si>
  <si>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</si>
  <si>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</si>
  <si>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</si>
  <si>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</si>
  <si>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</si>
  <si>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</si>
  <si>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</si>
  <si>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</si>
  <si>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</si>
  <si>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</si>
  <si>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</si>
  <si>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</si>
  <si>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</si>
  <si>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</si>
  <si>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</si>
  <si>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</si>
  <si>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</si>
  <si>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</si>
  <si>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</si>
  <si>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</si>
  <si>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</si>
  <si>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</si>
  <si>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</si>
  <si>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</si>
  <si>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</si>
  <si>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</si>
  <si>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</si>
  <si>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</si>
  <si>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</si>
  <si>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</si>
  <si>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</si>
  <si>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</si>
  <si>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</si>
  <si>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</si>
  <si>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</si>
  <si>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</si>
  <si>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</si>
  <si>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</si>
  <si>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</si>
  <si>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</si>
  <si>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</si>
  <si>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</si>
  <si>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</si>
  <si>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</si>
  <si>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</si>
  <si>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</si>
  <si>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</si>
  <si>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</si>
  <si>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</si>
  <si>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</si>
  <si>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</si>
  <si>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</si>
  <si>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</si>
  <si>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</si>
  <si>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</si>
  <si>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</si>
  <si>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</si>
  <si>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</si>
  <si>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</si>
  <si>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</si>
  <si>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</si>
  <si>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</si>
  <si>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</si>
  <si>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</si>
  <si>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</si>
  <si>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</si>
  <si>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</si>
  <si>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</si>
  <si>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</si>
  <si>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</si>
  <si>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</si>
  <si>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</si>
  <si>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</si>
  <si>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</si>
  <si>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</si>
  <si>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</si>
  <si>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</si>
  <si>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</si>
  <si>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</si>
  <si>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</si>
  <si>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</si>
  <si>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</si>
  <si>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</si>
  <si>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</si>
  <si>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</si>
  <si>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</si>
  <si>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</si>
  <si>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</si>
  <si>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</si>
  <si>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</si>
  <si>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</si>
  <si>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</si>
  <si>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</si>
  <si>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</si>
  <si>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</si>
  <si>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</si>
  <si>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</si>
  <si>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</si>
  <si>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</si>
  <si>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</si>
  <si>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</si>
  <si>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</si>
  <si>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</si>
  <si>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</si>
  <si>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</si>
  <si>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</si>
  <si>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</si>
  <si>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</si>
  <si>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</si>
  <si>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</si>
  <si>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</si>
  <si>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</si>
  <si>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</si>
  <si>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</si>
  <si>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</si>
  <si>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</si>
  <si>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</si>
  <si>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</si>
  <si>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</si>
  <si>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</si>
  <si>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</si>
  <si>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</si>
  <si>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</si>
  <si>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</si>
  <si>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</si>
  <si>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</si>
  <si>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</si>
  <si>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</si>
  <si>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</si>
  <si>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</si>
  <si>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</si>
  <si>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</si>
  <si>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</si>
  <si>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</si>
  <si>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</si>
  <si>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</si>
  <si>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</si>
  <si>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</si>
  <si>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</si>
  <si>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</si>
  <si>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</si>
  <si>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</si>
  <si>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</si>
  <si>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</si>
  <si>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</si>
  <si>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</si>
  <si>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</si>
  <si>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</si>
  <si>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</si>
  <si>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</si>
  <si>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</si>
  <si>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</si>
  <si>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</si>
  <si>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</si>
  <si>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</si>
  <si>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</si>
  <si>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</si>
  <si>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</si>
  <si>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</si>
  <si>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</si>
  <si>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</si>
  <si>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</si>
  <si>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</si>
  <si>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</si>
  <si>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</si>
  <si>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</si>
  <si>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</si>
  <si>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</si>
  <si>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</si>
  <si>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</si>
  <si>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</si>
  <si>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</si>
  <si>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</si>
  <si>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</si>
  <si>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</si>
  <si>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</si>
  <si>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</si>
  <si>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</si>
  <si>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</si>
  <si>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</si>
  <si>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</si>
  <si>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</si>
  <si>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</si>
  <si>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</si>
  <si>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</si>
  <si>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</si>
  <si>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</si>
  <si>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</si>
  <si>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</si>
  <si>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</si>
  <si>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</si>
  <si>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</si>
  <si>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</si>
  <si>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</si>
  <si>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</si>
  <si>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</si>
  <si>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</si>
  <si>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</si>
  <si>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</si>
  <si>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</si>
  <si>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</si>
  <si>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</si>
  <si>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</si>
  <si>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</si>
  <si>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</si>
  <si>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</si>
  <si>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</si>
  <si>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</si>
  <si>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</si>
  <si>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</si>
  <si>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</si>
  <si>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</si>
  <si>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</si>
  <si>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</si>
  <si>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</si>
  <si>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</si>
  <si>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</si>
  <si>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</si>
  <si>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</si>
  <si>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</si>
  <si>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</si>
  <si>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</si>
  <si>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</si>
  <si>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</si>
  <si>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</si>
  <si>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</si>
  <si>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</si>
  <si>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</si>
  <si>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</si>
  <si>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</si>
  <si>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</si>
  <si>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</si>
  <si>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</si>
  <si>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</si>
  <si>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</si>
  <si>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</si>
  <si>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</si>
  <si>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</si>
  <si>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</si>
  <si>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</si>
  <si>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</si>
  <si>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</si>
  <si>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</si>
  <si>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</si>
  <si>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</si>
  <si>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</si>
  <si>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</si>
  <si>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</si>
  <si>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</si>
  <si>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</si>
  <si>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</si>
  <si>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</si>
  <si>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</si>
  <si>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</si>
  <si>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</si>
  <si>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</si>
  <si>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</si>
  <si>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</si>
  <si>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</si>
  <si>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</si>
  <si>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</si>
  <si>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</si>
  <si>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</si>
  <si>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</si>
  <si>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</si>
  <si>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</si>
  <si>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</si>
  <si>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</si>
  <si>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</si>
  <si>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</si>
  <si>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</si>
  <si>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</si>
  <si>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</si>
  <si>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</si>
  <si>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</si>
  <si>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</si>
  <si>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</si>
  <si>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</si>
  <si>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</si>
  <si>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</si>
  <si>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</si>
  <si>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</si>
  <si>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</si>
  <si>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</si>
  <si>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</si>
  <si>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</si>
  <si>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</si>
  <si>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</si>
  <si>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</si>
  <si>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</si>
  <si>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</si>
  <si>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</si>
  <si>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</si>
  <si>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</si>
  <si>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</si>
  <si>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</si>
  <si>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</si>
  <si>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</si>
  <si>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</si>
  <si>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</si>
  <si>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</si>
  <si>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</si>
  <si>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</si>
  <si>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</si>
  <si>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</si>
  <si>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</si>
  <si>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</si>
  <si>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</si>
  <si>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</si>
  <si>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</si>
  <si>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</si>
  <si>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</si>
  <si>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</si>
  <si>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</si>
  <si>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</si>
  <si>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</si>
  <si>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</si>
  <si>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</si>
  <si>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</si>
  <si>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</si>
  <si>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</si>
  <si>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</si>
  <si>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</si>
  <si>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</si>
  <si>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</si>
  <si>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</si>
  <si>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</si>
  <si>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</si>
  <si>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</si>
  <si>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</si>
  <si>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</si>
  <si>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</si>
  <si>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</si>
  <si>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</si>
  <si>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</si>
  <si>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</si>
  <si>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</si>
  <si>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</si>
  <si>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</si>
  <si>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</si>
  <si>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</si>
  <si>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</si>
  <si>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</si>
  <si>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</si>
  <si>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</si>
  <si>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</si>
  <si>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</si>
  <si>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</si>
  <si>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</si>
  <si>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</si>
  <si>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</si>
  <si>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</si>
  <si>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</si>
  <si>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</si>
  <si>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</si>
  <si>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</si>
  <si>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</si>
  <si>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</si>
  <si>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</si>
  <si>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</si>
  <si>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</si>
  <si>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</si>
  <si>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</si>
  <si>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</si>
  <si>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</si>
  <si>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</si>
  <si>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</si>
  <si>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</si>
  <si>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</si>
  <si>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</si>
  <si>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</si>
  <si>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</si>
  <si>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</si>
  <si>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</si>
  <si>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</si>
  <si>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</si>
  <si>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</si>
  <si>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</si>
  <si>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</si>
  <si>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</si>
  <si>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</si>
  <si>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</si>
  <si>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</si>
  <si>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</si>
  <si>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</si>
  <si>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</si>
  <si>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</si>
  <si>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</si>
  <si>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</si>
  <si>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</si>
  <si>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</si>
  <si>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</si>
  <si>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</si>
  <si>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</si>
  <si>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</si>
  <si>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</si>
  <si>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</si>
  <si>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</si>
  <si>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</si>
  <si>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</si>
  <si>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</si>
  <si>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</si>
  <si>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</si>
  <si>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</si>
  <si>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</si>
  <si>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</si>
  <si>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</si>
  <si>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</si>
  <si>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</si>
  <si>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</si>
  <si>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</si>
  <si>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</si>
  <si>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</si>
  <si>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</si>
  <si>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</si>
  <si>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</si>
  <si>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</si>
  <si>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</si>
  <si>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</si>
  <si>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</si>
  <si>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</si>
  <si>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</si>
  <si>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</si>
  <si>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</si>
  <si>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</si>
  <si>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</si>
  <si>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</si>
  <si>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</si>
  <si>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</si>
  <si>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</si>
  <si>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</si>
  <si>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</si>
  <si>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</si>
  <si>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</si>
  <si>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</si>
  <si>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</si>
  <si>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</si>
  <si>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</si>
  <si>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</si>
  <si>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</si>
  <si>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</si>
  <si>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</si>
  <si>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</si>
  <si>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</si>
  <si>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</si>
  <si>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</si>
  <si>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</si>
  <si>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</si>
  <si>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</si>
  <si>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</si>
  <si>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</si>
  <si>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</si>
  <si>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</si>
  <si>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</si>
  <si>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</si>
  <si>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</si>
  <si>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</si>
  <si>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</si>
  <si>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</si>
  <si>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</si>
  <si>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</si>
  <si>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</si>
  <si>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</si>
  <si>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</si>
  <si>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</si>
  <si>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</si>
  <si>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</si>
  <si>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</si>
  <si>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</si>
  <si>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</si>
  <si>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</si>
  <si>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</si>
  <si>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</si>
  <si>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</si>
  <si>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</si>
  <si>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</si>
  <si>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</si>
  <si>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</si>
  <si>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</si>
  <si>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</si>
  <si>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</si>
  <si>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</si>
  <si>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</si>
  <si>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</si>
  <si>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</si>
  <si>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</si>
  <si>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</si>
  <si>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</si>
  <si>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</si>
  <si>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</si>
  <si>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</si>
  <si>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</si>
  <si>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</si>
  <si>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</si>
  <si>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</si>
  <si>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</si>
  <si>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</si>
  <si>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</si>
  <si>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</si>
  <si>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</si>
  <si>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</si>
  <si>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</si>
  <si>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</si>
  <si>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</si>
  <si>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</si>
  <si>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</si>
  <si>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</si>
  <si>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</si>
  <si>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</si>
  <si>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</si>
  <si>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</si>
  <si>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</si>
  <si>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</si>
  <si>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</si>
  <si>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</si>
  <si>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</si>
  <si>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</si>
  <si>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</si>
  <si>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</si>
  <si>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</si>
  <si>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</si>
  <si>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</si>
  <si>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</si>
  <si>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</si>
  <si>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</si>
  <si>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</si>
  <si>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</si>
  <si>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</si>
  <si>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</si>
  <si>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</si>
  <si>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</si>
  <si>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</si>
  <si>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</si>
  <si>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</si>
  <si>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</si>
  <si>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</si>
  <si>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</si>
  <si>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</si>
  <si>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</si>
  <si>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</si>
  <si>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</si>
  <si>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</si>
  <si>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</si>
  <si>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</si>
  <si>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</si>
  <si>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</si>
  <si>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</si>
  <si>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</si>
  <si>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</si>
  <si>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</si>
  <si>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</si>
  <si>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</si>
  <si>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</si>
  <si>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</si>
  <si>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</si>
  <si>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</si>
  <si>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</si>
  <si>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</si>
  <si>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</si>
  <si>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</si>
  <si>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</si>
  <si>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</si>
  <si>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</si>
  <si>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</si>
  <si>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</si>
  <si>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</si>
  <si>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</si>
  <si>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</si>
  <si>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</si>
  <si>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</si>
  <si>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</si>
  <si>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</si>
  <si>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</si>
  <si>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</si>
  <si>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</si>
  <si>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</si>
  <si>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</si>
  <si>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</si>
  <si>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</si>
  <si>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</si>
  <si>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</si>
  <si>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</si>
  <si>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</si>
  <si>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</si>
  <si>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</si>
  <si>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</si>
  <si>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</si>
  <si>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</si>
  <si>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</si>
  <si>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</si>
  <si>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</si>
  <si>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</si>
  <si>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</si>
  <si>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</si>
  <si>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</si>
  <si>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</si>
  <si>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</si>
  <si>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</si>
  <si>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</si>
  <si>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</si>
  <si>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</si>
  <si>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</si>
  <si>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</si>
  <si>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</si>
  <si>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</si>
  <si>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</si>
  <si>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</si>
  <si>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</si>
  <si>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</si>
  <si>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</si>
  <si>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</si>
  <si>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</si>
  <si>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</si>
  <si>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</si>
  <si>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</si>
  <si>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</si>
  <si>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</si>
  <si>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</si>
  <si>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</si>
  <si>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</si>
  <si>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</si>
  <si>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</si>
  <si>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</si>
  <si>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</si>
  <si>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</si>
  <si>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</si>
  <si>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</si>
  <si>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</si>
  <si>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</si>
  <si>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</si>
  <si>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</si>
  <si>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</si>
  <si>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</si>
  <si>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</si>
  <si>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</si>
  <si>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</si>
  <si>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</si>
  <si>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</si>
  <si>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</si>
  <si>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</si>
  <si>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</si>
  <si>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</si>
  <si>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</si>
  <si>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</si>
  <si>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</si>
  <si>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</si>
  <si>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</si>
  <si>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</si>
  <si>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</si>
  <si>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</si>
  <si>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</si>
  <si>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</si>
  <si>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</si>
  <si>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</si>
  <si>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</si>
  <si>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</si>
  <si>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</si>
  <si>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</si>
  <si>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</si>
  <si>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</si>
  <si>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</si>
  <si>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</si>
  <si>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</si>
  <si>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</si>
  <si>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</si>
  <si>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</si>
  <si>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</si>
  <si>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</si>
  <si>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</si>
  <si>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</si>
  <si>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</si>
  <si>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</si>
  <si>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</si>
  <si>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</si>
  <si>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</si>
  <si>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</si>
  <si>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</si>
  <si>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</si>
  <si>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</si>
  <si>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</si>
  <si>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</si>
  <si>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</si>
  <si>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</si>
  <si>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</si>
  <si>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</si>
  <si>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</si>
  <si>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</si>
  <si>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</si>
  <si>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</si>
  <si>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</si>
  <si>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</si>
  <si>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</si>
  <si>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</si>
  <si>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</si>
  <si>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</si>
  <si>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</si>
  <si>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</si>
  <si>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</si>
  <si>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</si>
  <si>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</si>
  <si>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</si>
  <si>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</si>
  <si>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</si>
  <si>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</si>
  <si>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</si>
  <si>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</si>
  <si>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</si>
  <si>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</si>
  <si>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</si>
  <si>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</si>
  <si>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</si>
  <si>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</si>
  <si>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</si>
  <si>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</si>
  <si>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</si>
  <si>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</si>
  <si>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</si>
  <si>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</si>
  <si>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</si>
  <si>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</si>
  <si>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</si>
  <si>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</si>
  <si>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</si>
  <si>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</si>
  <si>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</si>
  <si>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</si>
  <si>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</si>
  <si>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</si>
  <si>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</si>
  <si>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</si>
  <si>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</si>
  <si>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</si>
  <si>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</si>
  <si>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</si>
  <si>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</si>
  <si>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</si>
  <si>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</si>
  <si>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</si>
  <si>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</si>
  <si>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</si>
  <si>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</si>
  <si>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</si>
  <si>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</si>
  <si>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</si>
  <si>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</si>
  <si>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</si>
  <si>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</si>
  <si>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</si>
  <si>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</si>
  <si>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</si>
  <si>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</si>
  <si>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</si>
  <si>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</si>
  <si>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</si>
  <si>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</si>
  <si>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</si>
  <si>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</si>
  <si>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</si>
  <si>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</si>
  <si>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</si>
  <si>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</si>
  <si>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</si>
  <si>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</si>
  <si>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</si>
  <si>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</si>
  <si>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</si>
  <si>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</si>
  <si>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</si>
  <si>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</si>
  <si>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</si>
  <si>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</si>
  <si>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</si>
  <si>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</si>
  <si>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</si>
  <si>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</si>
  <si>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</si>
  <si>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</si>
  <si>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</si>
  <si>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</si>
  <si>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</si>
  <si>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</si>
  <si>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</si>
  <si>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</si>
  <si>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</si>
  <si>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</si>
  <si>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</si>
  <si>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</si>
  <si>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</si>
  <si>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</si>
  <si>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</si>
  <si>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</si>
  <si>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</si>
  <si>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</si>
  <si>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</si>
  <si>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</si>
  <si>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</si>
  <si>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</si>
  <si>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</si>
  <si>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</si>
  <si>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</si>
  <si>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</si>
  <si>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</si>
  <si>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</si>
  <si>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</si>
  <si>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</si>
  <si>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</si>
  <si>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</si>
  <si>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</si>
  <si>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</si>
  <si>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</si>
  <si>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</si>
  <si>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</si>
  <si>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</si>
  <si>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</si>
  <si>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</si>
  <si>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</si>
  <si>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</si>
  <si>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</si>
  <si>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</si>
  <si>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</si>
  <si>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</si>
  <si>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</si>
  <si>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</si>
  <si>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</si>
  <si>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</si>
  <si>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</si>
  <si>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</si>
  <si>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</si>
  <si>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</si>
  <si>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</si>
  <si>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</si>
  <si>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</si>
  <si>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</si>
  <si>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</si>
  <si>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</si>
  <si>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</si>
  <si>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</si>
  <si>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</si>
  <si>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</si>
  <si>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</si>
  <si>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</si>
  <si>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</si>
  <si>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</si>
  <si>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</si>
  <si>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</si>
  <si>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</si>
  <si>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</si>
  <si>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</si>
  <si>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</si>
  <si>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</si>
  <si>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</si>
  <si>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</si>
  <si>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</si>
  <si>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</si>
  <si>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</si>
  <si>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</si>
  <si>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</si>
  <si>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</si>
  <si>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</si>
  <si>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</si>
  <si>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</si>
  <si>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</si>
  <si>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</si>
  <si>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</si>
  <si>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</si>
  <si>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</si>
  <si>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</si>
  <si>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</si>
  <si>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</si>
  <si>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</si>
  <si>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</si>
  <si>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</si>
  <si>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</si>
  <si>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</si>
  <si>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</si>
  <si>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</si>
  <si>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</si>
  <si>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</si>
  <si>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</si>
  <si>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</si>
  <si>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</si>
  <si>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</si>
  <si>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</si>
  <si>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</si>
  <si>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</si>
  <si>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</si>
  <si>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</si>
  <si>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</si>
  <si>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</si>
  <si>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</si>
  <si>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</si>
  <si>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</si>
  <si>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</si>
  <si>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</si>
  <si>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</si>
  <si>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</si>
  <si>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</si>
  <si>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</si>
  <si>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</si>
  <si>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</si>
  <si>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</si>
  <si>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</si>
  <si>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</si>
  <si>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</si>
  <si>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</si>
  <si>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</si>
  <si>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</si>
  <si>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</si>
  <si>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</si>
  <si>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</si>
  <si>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</si>
  <si>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</si>
  <si>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</si>
  <si>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</si>
  <si>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</si>
  <si>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</si>
  <si>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</si>
  <si>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</si>
  <si>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</si>
  <si>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</si>
  <si>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</si>
  <si>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</si>
  <si>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</si>
  <si>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</si>
  <si>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</si>
  <si>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</si>
  <si>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</si>
  <si>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</si>
  <si>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</si>
  <si>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</si>
  <si>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</si>
  <si>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</si>
  <si>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</si>
  <si>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</si>
  <si>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</si>
  <si>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</si>
  <si>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</si>
  <si>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</si>
  <si>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</si>
  <si>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</si>
  <si>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</si>
  <si>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</si>
  <si>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</si>
  <si>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</si>
  <si>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</si>
  <si>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</si>
  <si>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</si>
  <si>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</si>
  <si>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</si>
  <si>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</si>
  <si>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</si>
  <si>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</si>
  <si>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</si>
  <si>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</si>
  <si>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</si>
  <si>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</si>
  <si>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</si>
  <si>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</si>
  <si>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</si>
  <si>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</si>
  <si>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</si>
  <si>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</si>
  <si>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</si>
  <si>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</si>
  <si>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</si>
  <si>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</si>
  <si>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</si>
  <si>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</si>
  <si>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</si>
  <si>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</si>
  <si>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</si>
  <si>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</si>
  <si>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</si>
  <si>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</si>
  <si>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</si>
  <si>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</si>
  <si>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</si>
  <si>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</si>
  <si>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</si>
  <si>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</si>
  <si>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</si>
  <si>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</si>
  <si>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</si>
  <si>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</si>
  <si>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</si>
  <si>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</si>
  <si>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</si>
  <si>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</si>
  <si>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</si>
  <si>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</si>
  <si>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</si>
  <si>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</si>
  <si>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</si>
  <si>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</si>
  <si>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</si>
  <si>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</si>
  <si>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</si>
  <si>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</si>
  <si>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</si>
  <si>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</si>
  <si>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</si>
  <si>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</si>
  <si>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</si>
  <si>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</si>
  <si>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</si>
  <si>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</si>
  <si>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</si>
  <si>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</si>
  <si>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</si>
  <si>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</si>
  <si>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</si>
  <si>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</si>
  <si>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</si>
  <si>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</si>
  <si>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</si>
  <si>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</si>
  <si>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</si>
  <si>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</si>
  <si>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</si>
  <si>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</si>
  <si>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</si>
  <si>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</si>
  <si>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</si>
  <si>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</si>
  <si>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</si>
  <si>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</si>
  <si>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</si>
  <si>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</si>
  <si>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</si>
  <si>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</si>
  <si>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</si>
  <si>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</si>
  <si>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</si>
  <si>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</si>
  <si>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</si>
  <si>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</si>
  <si>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</si>
  <si>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</si>
  <si>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</si>
  <si>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</si>
  <si>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</si>
  <si>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</si>
  <si>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</si>
  <si>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</si>
  <si>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</si>
  <si>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</si>
  <si>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</si>
  <si>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</si>
  <si>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</si>
  <si>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</si>
  <si>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</si>
  <si>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</si>
  <si>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</si>
  <si>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</si>
  <si>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</si>
  <si>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</si>
  <si>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</si>
  <si>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</si>
  <si>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</si>
  <si>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</si>
  <si>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</si>
  <si>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</si>
  <si>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</si>
  <si>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</si>
  <si>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</si>
  <si>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</si>
  <si>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</si>
  <si>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</si>
  <si>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</si>
  <si>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</si>
  <si>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</si>
  <si>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</si>
  <si>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</si>
  <si>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</si>
  <si>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</si>
  <si>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</si>
  <si>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</si>
  <si>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</si>
  <si>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</si>
  <si>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</si>
  <si>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</si>
  <si>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</si>
  <si>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</si>
  <si>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</si>
  <si>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</si>
  <si>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</si>
  <si>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</si>
  <si>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</si>
  <si>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</si>
  <si>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</si>
  <si>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</si>
  <si>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</si>
  <si>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</si>
  <si>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</si>
  <si>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</si>
  <si>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</si>
  <si>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</si>
  <si>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</si>
  <si>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</si>
  <si>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</si>
  <si>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</si>
  <si>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</si>
  <si>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</si>
  <si>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</si>
  <si>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</si>
  <si>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</si>
  <si>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</si>
  <si>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</si>
  <si>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</si>
  <si>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</si>
  <si>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</si>
  <si>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</si>
  <si>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</si>
  <si>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</si>
  <si>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</si>
  <si>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</si>
  <si>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</si>
  <si>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</si>
  <si>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</si>
  <si>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</si>
  <si>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</si>
  <si>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</si>
  <si>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</si>
  <si>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</si>
  <si>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</si>
  <si>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</si>
  <si>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</si>
  <si>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</si>
  <si>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</si>
  <si>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</si>
  <si>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</si>
  <si>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</si>
  <si>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</si>
  <si>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</si>
  <si>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</si>
  <si>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</si>
  <si>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</si>
  <si>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</si>
  <si>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</si>
  <si>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</si>
  <si>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</si>
  <si>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</si>
  <si>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</si>
  <si>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</si>
  <si>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</si>
  <si>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</si>
  <si>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</si>
  <si>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</si>
  <si>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</si>
  <si>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</si>
  <si>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</si>
  <si>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</si>
  <si>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</si>
  <si>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</si>
  <si>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</si>
  <si>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</si>
  <si>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</si>
  <si>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</si>
  <si>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</si>
  <si>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</si>
  <si>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</si>
  <si>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</si>
  <si>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</si>
  <si>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</si>
  <si>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</si>
  <si>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</si>
  <si>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</si>
  <si>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</si>
  <si>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</si>
  <si>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</si>
  <si>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</si>
  <si>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</si>
  <si>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</si>
  <si>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</si>
  <si>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</si>
  <si>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</si>
  <si>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</si>
  <si>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</si>
  <si>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</si>
  <si>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</si>
  <si>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</si>
  <si>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</si>
  <si>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</si>
  <si>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</si>
  <si>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</si>
  <si>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</si>
  <si>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</si>
  <si>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</si>
  <si>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</si>
  <si>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</si>
  <si>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</si>
  <si>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</si>
  <si>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</si>
  <si>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</si>
  <si>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</si>
  <si>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</si>
  <si>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</si>
  <si>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</si>
  <si>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</si>
  <si>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</si>
  <si>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</si>
  <si>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</si>
  <si>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</si>
  <si>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</si>
  <si>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</si>
  <si>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</si>
  <si>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</si>
  <si>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</si>
  <si>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</si>
  <si>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</si>
  <si>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</si>
  <si>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</si>
  <si>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</si>
  <si>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</si>
  <si>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</si>
  <si>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</si>
  <si>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</si>
  <si>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</si>
  <si>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</si>
  <si>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</si>
  <si>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</si>
  <si>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</si>
  <si>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</si>
  <si>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</si>
  <si>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</si>
  <si>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</si>
  <si>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</si>
  <si>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</si>
  <si>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</si>
  <si>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</si>
  <si>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</si>
  <si>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</si>
  <si>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</si>
  <si>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</si>
  <si>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</si>
  <si>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</si>
  <si>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</si>
  <si>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</si>
  <si>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</si>
  <si>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</si>
  <si>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</si>
  <si>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</si>
  <si>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</si>
  <si>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</si>
  <si>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</si>
  <si>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</si>
  <si>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</si>
  <si>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</si>
  <si>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</si>
  <si>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</si>
  <si>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</si>
  <si>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</si>
  <si>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</si>
  <si>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</si>
  <si>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</si>
  <si>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</si>
  <si>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</si>
  <si>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</si>
  <si>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</si>
  <si>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</si>
  <si>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</si>
  <si>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</si>
  <si>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</si>
  <si>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</si>
  <si>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</si>
  <si>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</si>
  <si>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</si>
  <si>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</si>
  <si>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</si>
  <si>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</si>
  <si>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</si>
  <si>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</si>
  <si>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</si>
  <si>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</si>
  <si>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</si>
  <si>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</si>
  <si>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</si>
  <si>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</si>
  <si>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</si>
  <si>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</si>
  <si>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</si>
  <si>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</si>
  <si>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</si>
  <si>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</si>
  <si>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</si>
  <si>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</si>
  <si>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</si>
  <si>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</si>
  <si>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</si>
  <si>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</si>
  <si>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</si>
  <si>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</si>
  <si>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</si>
  <si>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</si>
  <si>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</si>
  <si>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</si>
  <si>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</si>
  <si>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</si>
  <si>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</si>
  <si>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</si>
  <si>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</si>
  <si>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</si>
  <si>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</si>
  <si>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</si>
  <si>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</si>
  <si>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</si>
  <si>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</si>
  <si>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</si>
  <si>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</si>
  <si>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</si>
  <si>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</si>
  <si>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</si>
  <si>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</si>
  <si>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</si>
  <si>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</si>
  <si>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</si>
  <si>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</si>
  <si>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</si>
  <si>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</si>
  <si>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</si>
  <si>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</si>
  <si>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</si>
  <si>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</si>
  <si>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</si>
  <si>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</si>
  <si>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</si>
  <si>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</si>
  <si>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</si>
  <si>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</si>
  <si>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</si>
  <si>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</si>
  <si>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</si>
  <si>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</si>
  <si>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</si>
  <si>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</si>
  <si>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</si>
  <si>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</si>
  <si>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</si>
  <si>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</si>
  <si>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</si>
  <si>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</si>
  <si>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</si>
  <si>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</si>
  <si>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</si>
  <si>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</si>
  <si>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</si>
  <si>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</si>
  <si>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</si>
  <si>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</si>
  <si>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</si>
  <si>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</si>
  <si>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</si>
  <si>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</si>
  <si>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</si>
  <si>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</si>
  <si>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</si>
  <si>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</si>
  <si>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</si>
  <si>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</si>
  <si>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</si>
  <si>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</si>
  <si>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</si>
  <si>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</si>
  <si>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</si>
  <si>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</si>
  <si>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</si>
  <si>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</si>
  <si>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</si>
  <si>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</si>
  <si>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</si>
  <si>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</si>
  <si>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</si>
  <si>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</si>
  <si>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</si>
  <si>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</si>
  <si>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</si>
  <si>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</si>
  <si>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</si>
  <si>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</si>
  <si>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</si>
  <si>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</si>
  <si>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</si>
  <si>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</si>
  <si>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</si>
  <si>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</si>
  <si>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</si>
  <si>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</si>
  <si>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</si>
  <si>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</si>
  <si>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</si>
  <si>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</si>
  <si>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</si>
  <si>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</si>
  <si>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</si>
  <si>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</si>
  <si>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</si>
  <si>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</si>
  <si>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</si>
  <si>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</si>
  <si>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</si>
  <si>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</si>
  <si>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</si>
  <si>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</si>
  <si>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</si>
  <si>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</si>
  <si>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</si>
  <si>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</si>
  <si>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</si>
  <si>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</si>
  <si>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</si>
  <si>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</si>
  <si>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</si>
  <si>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</si>
  <si>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</si>
  <si>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</si>
  <si>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</si>
  <si>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</si>
  <si>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</si>
  <si>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</si>
  <si>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</si>
  <si>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</si>
  <si>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</si>
  <si>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</si>
  <si>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</si>
  <si>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</si>
  <si>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</si>
  <si>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</si>
  <si>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</si>
  <si>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</si>
  <si>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</si>
  <si>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</si>
  <si>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</si>
  <si>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</si>
  <si>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</si>
  <si>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</si>
  <si>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</si>
  <si>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</si>
  <si>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</si>
  <si>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</si>
  <si>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</si>
  <si>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</si>
  <si>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</si>
  <si>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</si>
  <si>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</si>
  <si>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</si>
  <si>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</si>
  <si>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</si>
  <si>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</si>
  <si>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</si>
  <si>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</si>
  <si>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</si>
  <si>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</si>
  <si>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</si>
  <si>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</si>
  <si>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</si>
  <si>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</si>
  <si>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</si>
  <si>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</si>
  <si>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</si>
  <si>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</si>
  <si>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</si>
  <si>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</si>
  <si>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</si>
  <si>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</si>
  <si>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</si>
  <si>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</si>
  <si>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</si>
  <si>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</si>
  <si>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</si>
  <si>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</si>
  <si>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</si>
  <si>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</si>
  <si>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</si>
  <si>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</si>
  <si>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</si>
  <si>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</si>
  <si>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</si>
  <si>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</si>
  <si>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</si>
  <si>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</si>
  <si>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</si>
  <si>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</si>
  <si>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</si>
  <si>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</si>
  <si>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</si>
  <si>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</si>
  <si>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</si>
  <si>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</si>
  <si>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</si>
  <si>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</si>
  <si>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</si>
  <si>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</si>
  <si>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</si>
  <si>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</si>
  <si>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</si>
  <si>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</si>
  <si>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</si>
  <si>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</si>
  <si>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</si>
  <si>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</si>
  <si>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</si>
  <si>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</si>
  <si>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</si>
  <si>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</si>
  <si>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</si>
  <si>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</si>
  <si>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</si>
  <si>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</si>
  <si>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</si>
  <si>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</si>
  <si>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</si>
  <si>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</si>
  <si>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</si>
  <si>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</si>
  <si>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</si>
  <si>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</si>
  <si>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</si>
  <si>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</si>
  <si>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</si>
  <si>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</si>
  <si>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</si>
  <si>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</si>
  <si>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</si>
  <si>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</si>
  <si>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</si>
  <si>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</si>
  <si>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</si>
  <si>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</si>
  <si>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</si>
  <si>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</si>
  <si>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</si>
  <si>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</si>
  <si>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</si>
  <si>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</si>
  <si>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</si>
  <si>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</si>
  <si>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</si>
  <si>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</si>
  <si>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</si>
  <si>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</si>
  <si>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</si>
  <si>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</si>
  <si>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</si>
  <si>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</si>
  <si>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</si>
  <si>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</si>
  <si>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</si>
  <si>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</si>
  <si>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</si>
  <si>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</si>
  <si>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</si>
  <si>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</si>
  <si>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</si>
  <si>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</si>
  <si>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</si>
  <si>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</si>
  <si>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</si>
  <si>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</si>
  <si>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</si>
  <si>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</si>
  <si>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</si>
  <si>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</si>
  <si>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</si>
  <si>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</si>
  <si>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</si>
  <si>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</si>
  <si>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</si>
  <si>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</si>
  <si>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</si>
  <si>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</si>
  <si>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</si>
  <si>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</si>
  <si>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</si>
  <si>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</si>
  <si>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</si>
  <si>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</si>
  <si>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</si>
  <si>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</si>
  <si>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</si>
  <si>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</si>
  <si>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</si>
  <si>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</si>
  <si>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</si>
  <si>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</si>
  <si>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</si>
  <si>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</si>
  <si>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</si>
  <si>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</si>
  <si>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</si>
  <si>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</si>
  <si>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</si>
  <si>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</si>
  <si>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</si>
  <si>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</si>
  <si>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</si>
  <si>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</si>
  <si>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</si>
  <si>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</si>
  <si>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</si>
  <si>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</si>
  <si>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</si>
  <si>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</si>
  <si>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</si>
  <si>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</si>
  <si>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</si>
  <si>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</si>
  <si>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</si>
  <si>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</si>
  <si>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</si>
  <si>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</si>
  <si>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</si>
  <si>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</si>
  <si>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</si>
  <si>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</si>
  <si>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</si>
  <si>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</si>
  <si>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</si>
  <si>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</si>
  <si>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</si>
  <si>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</si>
  <si>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</si>
  <si>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</si>
  <si>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</si>
  <si>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</si>
  <si>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</si>
  <si>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</si>
  <si>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</si>
  <si>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</si>
  <si>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</si>
  <si>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</si>
  <si>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</si>
  <si>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</si>
  <si>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</si>
  <si>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</si>
  <si>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</si>
  <si>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</si>
  <si>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</si>
  <si>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</si>
  <si>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</si>
  <si>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</si>
  <si>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</si>
  <si>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</si>
  <si>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</si>
  <si>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</si>
  <si>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</si>
  <si>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</si>
  <si>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</si>
  <si>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</si>
  <si>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</si>
  <si>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</si>
  <si>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</si>
  <si>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</si>
  <si>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</si>
  <si>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</si>
  <si>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</si>
  <si>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</si>
  <si>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</si>
  <si>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</si>
  <si>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</si>
  <si>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</si>
  <si>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</si>
  <si>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</si>
  <si>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</si>
  <si>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</si>
  <si>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</si>
  <si>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</si>
  <si>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</si>
  <si>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</si>
  <si>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</si>
  <si>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</si>
  <si>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</si>
  <si>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</si>
  <si>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</si>
  <si>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</si>
  <si>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</si>
  <si>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</si>
  <si>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</si>
  <si>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</si>
  <si>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</si>
  <si>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</si>
  <si>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</si>
  <si>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</si>
  <si>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</si>
  <si>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</si>
  <si>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</si>
  <si>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</si>
  <si>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</si>
  <si>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</si>
  <si>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</si>
  <si>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</si>
  <si>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</si>
  <si>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</si>
  <si>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</si>
  <si>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</si>
  <si>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</si>
  <si>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</si>
  <si>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</si>
  <si>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</si>
  <si>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</si>
  <si>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</si>
  <si>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</si>
  <si>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</si>
  <si>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</si>
  <si>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</si>
  <si>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</si>
  <si>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</si>
  <si>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</si>
  <si>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</si>
  <si>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</si>
  <si>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</si>
  <si>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</si>
  <si>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</si>
  <si>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</si>
  <si>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</si>
  <si>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</si>
  <si>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</si>
  <si>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</si>
  <si>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</si>
  <si>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</si>
  <si>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</si>
  <si>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</si>
  <si>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</si>
  <si>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</si>
  <si>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</si>
  <si>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</si>
  <si>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</si>
  <si>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</si>
  <si>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</si>
  <si>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</si>
  <si>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</si>
  <si>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</si>
  <si>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</si>
  <si>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</si>
  <si>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</si>
  <si>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</si>
  <si>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</si>
  <si>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</si>
  <si>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</si>
  <si>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</si>
  <si>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</si>
  <si>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</si>
  <si>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</si>
  <si>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</si>
  <si>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</si>
  <si>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</si>
  <si>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</si>
  <si>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</si>
  <si>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</si>
  <si>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</si>
  <si>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</si>
  <si>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</si>
  <si>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</si>
  <si>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</si>
  <si>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</si>
  <si>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</si>
  <si>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</si>
  <si>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</si>
  <si>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</si>
  <si>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</si>
  <si>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</si>
  <si>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</si>
  <si>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</si>
  <si>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</si>
  <si>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</si>
  <si>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</si>
  <si>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</si>
  <si>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</si>
  <si>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</si>
  <si>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</si>
  <si>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</si>
  <si>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</si>
  <si>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</si>
  <si>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</si>
  <si>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</si>
  <si>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</si>
  <si>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</si>
  <si>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</si>
  <si>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</si>
  <si>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</si>
  <si>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</si>
  <si>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</si>
  <si>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</si>
  <si>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</si>
  <si>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</si>
  <si>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</si>
  <si>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</si>
  <si>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</si>
  <si>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</si>
  <si>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</si>
  <si>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</si>
  <si>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</si>
  <si>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</si>
  <si>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</si>
  <si>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</si>
  <si>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</si>
  <si>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</si>
  <si>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</si>
  <si>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</si>
  <si>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</si>
  <si>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</si>
  <si>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</si>
  <si>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</si>
  <si>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</si>
  <si>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</si>
  <si>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</si>
  <si>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</si>
  <si>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</si>
  <si>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</si>
  <si>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</si>
  <si>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</si>
  <si>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</si>
  <si>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</si>
  <si>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</si>
  <si>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</si>
  <si>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</si>
  <si>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</si>
  <si>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</si>
  <si>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</si>
  <si>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</si>
  <si>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</si>
  <si>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</si>
  <si>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</si>
  <si>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</si>
  <si>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</si>
  <si>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</si>
  <si>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</si>
  <si>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</si>
  <si>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</si>
  <si>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</si>
  <si>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</si>
  <si>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</si>
  <si>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</si>
  <si>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</si>
  <si>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</si>
  <si>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</si>
  <si>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</si>
  <si>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</si>
  <si>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</si>
  <si>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</si>
  <si>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</si>
  <si>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</si>
  <si>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</si>
  <si>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</si>
  <si>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</si>
  <si>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</si>
  <si>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</si>
  <si>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</si>
  <si>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</si>
  <si>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</si>
  <si>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</si>
  <si>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</si>
  <si>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</si>
  <si>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</si>
  <si>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</si>
  <si>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</si>
  <si>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</si>
  <si>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</si>
  <si>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</si>
  <si>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</si>
  <si>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</si>
  <si>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</si>
  <si>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</si>
  <si>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</si>
  <si>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</si>
  <si>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</si>
  <si>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</si>
  <si>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</si>
  <si>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</si>
  <si>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</si>
  <si>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</si>
  <si>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</si>
  <si>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</si>
  <si>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</si>
  <si>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</si>
  <si>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</si>
  <si>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</si>
  <si>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</si>
  <si>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</si>
  <si>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</si>
  <si>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</si>
  <si>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</si>
  <si>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</si>
  <si>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</si>
  <si>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</si>
  <si>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</si>
  <si>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</si>
  <si>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</si>
  <si>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</si>
  <si>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</si>
  <si>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</si>
  <si>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</si>
  <si>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</si>
  <si>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</si>
  <si>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</si>
  <si>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</si>
  <si>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</si>
  <si>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</si>
  <si>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</si>
  <si>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</si>
  <si>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</si>
  <si>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</si>
  <si>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</si>
  <si>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</si>
  <si>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</si>
  <si>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</si>
  <si>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</si>
  <si>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</si>
  <si>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</si>
  <si>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</si>
  <si>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</si>
  <si>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</si>
  <si>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</si>
  <si>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</si>
  <si>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</si>
  <si>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</si>
  <si>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</si>
  <si>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</si>
  <si>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</si>
  <si>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</si>
  <si>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</si>
  <si>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</si>
  <si>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</si>
  <si>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</si>
  <si>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</si>
  <si>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</si>
  <si>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</si>
  <si>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</si>
  <si>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</si>
  <si>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</si>
  <si>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</si>
  <si>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</si>
  <si>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</si>
  <si>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</si>
  <si>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</si>
  <si>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</si>
  <si>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</si>
  <si>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</si>
  <si>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</si>
  <si>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</si>
  <si>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</si>
  <si>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</si>
  <si>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</si>
  <si>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</si>
  <si>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</si>
  <si>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</si>
  <si>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</si>
  <si>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</si>
  <si>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</si>
  <si>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</si>
  <si>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</si>
  <si>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</si>
  <si>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</si>
  <si>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</si>
  <si>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</si>
  <si>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</si>
  <si>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</si>
  <si>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</si>
  <si>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</si>
  <si>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</si>
  <si>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</si>
  <si>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</si>
  <si>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</si>
  <si>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</si>
  <si>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</si>
  <si>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</si>
  <si>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</si>
  <si>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</si>
  <si>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</si>
  <si>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</si>
  <si>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</si>
  <si>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</si>
  <si>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</si>
  <si>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</si>
  <si>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</si>
  <si>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</si>
  <si>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</si>
  <si>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</si>
  <si>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</si>
  <si>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</si>
  <si>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</si>
  <si>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</si>
  <si>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</si>
  <si>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</si>
  <si>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</si>
  <si>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</si>
  <si>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</si>
  <si>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</si>
  <si>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</si>
  <si>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</si>
  <si>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</si>
  <si>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</si>
  <si>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</si>
  <si>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</si>
  <si>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</si>
  <si>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</si>
  <si>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</si>
  <si>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</si>
  <si>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</si>
  <si>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</si>
  <si>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</si>
  <si>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</si>
  <si>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</si>
  <si>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</si>
  <si>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</si>
  <si>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</si>
  <si>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</si>
  <si>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</si>
  <si>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</si>
  <si>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</si>
  <si>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</si>
  <si>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</si>
  <si>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</si>
  <si>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</si>
  <si>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</si>
  <si>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</si>
  <si>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</si>
  <si>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</si>
  <si>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</si>
  <si>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</si>
  <si>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</si>
  <si>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</si>
  <si>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</si>
  <si>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</si>
  <si>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</si>
  <si>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</si>
  <si>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</si>
  <si>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</si>
  <si>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</si>
  <si>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</si>
  <si>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</si>
  <si>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</si>
  <si>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</si>
  <si>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</si>
  <si>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</si>
  <si>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</si>
  <si>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</si>
  <si>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</si>
  <si>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</si>
  <si>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</si>
  <si>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</si>
  <si>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</si>
  <si>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</si>
  <si>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</si>
  <si>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</si>
  <si>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</si>
  <si>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</si>
  <si>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</si>
  <si>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</si>
  <si>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</si>
  <si>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</si>
  <si>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</si>
  <si>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</si>
  <si>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</si>
  <si>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</si>
  <si>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</si>
  <si>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</si>
  <si>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</si>
  <si>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</si>
  <si>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</si>
  <si>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</si>
  <si>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</si>
  <si>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</si>
  <si>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</si>
  <si>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</si>
  <si>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</si>
  <si>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</si>
  <si>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</si>
  <si>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</si>
  <si>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</si>
  <si>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</si>
  <si>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</si>
  <si>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</si>
  <si>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</si>
  <si>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</si>
  <si>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</si>
  <si>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</si>
  <si>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</si>
  <si>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</si>
  <si>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</si>
  <si>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</si>
  <si>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</si>
  <si>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</si>
  <si>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</si>
  <si>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</si>
  <si>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</si>
  <si>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</si>
  <si>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</si>
  <si>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</si>
  <si>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</si>
  <si>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</si>
  <si>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</si>
  <si>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</si>
  <si>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</si>
  <si>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</si>
  <si>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</si>
  <si>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</si>
  <si>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</si>
  <si>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</si>
  <si>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</si>
  <si>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</si>
  <si>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</si>
  <si>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</si>
  <si>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</si>
  <si>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</si>
  <si>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</si>
  <si>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</si>
  <si>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</si>
  <si>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</si>
  <si>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</si>
  <si>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</si>
  <si>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</si>
  <si>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</si>
  <si>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</si>
  <si>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</si>
  <si>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</si>
  <si>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</si>
  <si>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</si>
  <si>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</si>
  <si>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</si>
  <si>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</si>
  <si>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</si>
  <si>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</si>
  <si>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</si>
  <si>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</si>
  <si>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</si>
  <si>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</si>
  <si>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</si>
  <si>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</si>
  <si>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</si>
  <si>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</si>
  <si>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</si>
  <si>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</si>
  <si>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</si>
  <si>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</si>
  <si>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</si>
  <si>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</si>
  <si>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</si>
  <si>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</si>
  <si>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</si>
  <si>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</si>
  <si>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</si>
  <si>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</si>
  <si>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</si>
  <si>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</si>
  <si>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</si>
  <si>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</si>
  <si>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</si>
  <si>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</si>
  <si>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</si>
  <si>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</si>
  <si>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</si>
  <si>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</si>
  <si>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</si>
  <si>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</si>
  <si>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</si>
  <si>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</si>
  <si>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</si>
  <si>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</si>
  <si>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</si>
  <si>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</si>
  <si>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</si>
  <si>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</si>
  <si>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</si>
  <si>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</si>
  <si>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</si>
  <si>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</si>
  <si>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</si>
  <si>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</si>
  <si>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</si>
  <si>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</si>
  <si>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</si>
  <si>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</si>
  <si>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</si>
  <si>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</si>
  <si>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</si>
  <si>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</si>
  <si>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</si>
  <si>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</si>
  <si>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</si>
  <si>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</si>
  <si>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</si>
  <si>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</si>
  <si>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</si>
  <si>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</si>
  <si>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</si>
  <si>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</si>
  <si>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</si>
  <si>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</si>
  <si>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</si>
  <si>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</si>
  <si>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</si>
  <si>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</si>
  <si>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</si>
  <si>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</si>
  <si>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</si>
  <si>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</si>
  <si>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</si>
  <si>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</si>
  <si>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</si>
  <si>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</si>
  <si>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</si>
  <si>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</si>
  <si>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</si>
  <si>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</si>
  <si>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</si>
  <si>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</si>
  <si>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</si>
  <si>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</si>
  <si>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</si>
  <si>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</si>
  <si>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</si>
  <si>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</si>
  <si>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</si>
  <si>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</si>
  <si>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</si>
  <si>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</si>
  <si>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</si>
  <si>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</si>
  <si>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</si>
  <si>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</si>
  <si>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</si>
  <si>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</si>
  <si>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</si>
  <si>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</si>
  <si>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</si>
  <si>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</si>
  <si>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</si>
  <si>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</si>
  <si>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</si>
  <si>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</si>
  <si>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</si>
  <si>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</si>
  <si>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</si>
  <si>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</si>
  <si>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</si>
  <si>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</si>
  <si>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</si>
  <si>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</si>
  <si>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</si>
  <si>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</si>
  <si>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</si>
  <si>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</si>
  <si>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</si>
  <si>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</si>
  <si>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</si>
  <si>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</si>
  <si>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</si>
  <si>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</si>
  <si>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</si>
  <si>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</si>
  <si>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</si>
  <si>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</si>
  <si>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</si>
  <si>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</si>
  <si>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</si>
  <si>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</si>
  <si>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</si>
  <si>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</si>
  <si>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</si>
  <si>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</si>
  <si>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</si>
  <si>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</si>
  <si>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</si>
  <si>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</si>
  <si>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</si>
  <si>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</si>
  <si>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</si>
  <si>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</si>
  <si>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</si>
  <si>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</si>
  <si>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</si>
  <si>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</si>
  <si>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</si>
  <si>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</si>
  <si>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</si>
  <si>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</si>
  <si>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</si>
  <si>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</si>
  <si>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</si>
  <si>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</si>
  <si>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</si>
  <si>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</si>
  <si>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</si>
  <si>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</si>
  <si>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</si>
  <si>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</si>
  <si>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</si>
  <si>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</si>
  <si>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</si>
  <si>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</si>
  <si>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</si>
  <si>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</si>
  <si>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</si>
  <si>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</si>
  <si>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</si>
  <si>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</si>
  <si>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</si>
  <si>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</si>
  <si>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</si>
  <si>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</si>
  <si>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</si>
  <si>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</si>
  <si>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</si>
  <si>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</si>
  <si>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</si>
  <si>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</si>
  <si>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</si>
  <si>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</si>
  <si>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</si>
  <si>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</si>
  <si>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</si>
  <si>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</si>
  <si>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</si>
  <si>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</si>
  <si>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</si>
  <si>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</si>
  <si>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</si>
  <si>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</si>
  <si>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</si>
  <si>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</si>
  <si>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</si>
  <si>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</si>
  <si>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</si>
  <si>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</si>
  <si>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</si>
  <si>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</si>
  <si>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</si>
  <si>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</si>
  <si>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</si>
  <si>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</si>
  <si>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</si>
  <si>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</si>
  <si>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</si>
  <si>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</si>
  <si>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</si>
  <si>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</si>
  <si>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</si>
  <si>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</si>
  <si>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</si>
  <si>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</si>
  <si>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</si>
  <si>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</si>
  <si>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</si>
  <si>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</si>
  <si>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</si>
  <si>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</si>
  <si>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</si>
  <si>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</si>
  <si>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</si>
  <si>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</si>
  <si>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</si>
  <si>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</si>
  <si>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</si>
  <si>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</si>
  <si>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</si>
  <si>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</si>
  <si>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</si>
  <si>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</si>
  <si>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</si>
  <si>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</si>
  <si>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</si>
  <si>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</si>
  <si>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</si>
  <si>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</si>
  <si>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</si>
  <si>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</si>
  <si>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</si>
  <si>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</si>
  <si>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</si>
  <si>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</si>
  <si>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</si>
  <si>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</si>
  <si>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</si>
  <si>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</si>
  <si>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</si>
  <si>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</si>
  <si>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</si>
  <si>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</si>
  <si>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</si>
  <si>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</si>
  <si>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</si>
  <si>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</si>
  <si>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</si>
  <si>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</si>
  <si>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</si>
  <si>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</si>
  <si>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</si>
  <si>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</si>
  <si>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</si>
  <si>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</si>
  <si>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</si>
  <si>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</si>
  <si>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</si>
  <si>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</si>
  <si>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</si>
  <si>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</si>
  <si>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</si>
  <si>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</si>
  <si>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</si>
  <si>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</si>
  <si>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</si>
  <si>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</si>
  <si>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</si>
  <si>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</si>
  <si>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</si>
  <si>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</si>
  <si>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</si>
  <si>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</si>
  <si>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</si>
  <si>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</si>
  <si>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</si>
  <si>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</si>
  <si>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</si>
  <si>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</si>
  <si>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</si>
  <si>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</si>
  <si>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</si>
  <si>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</si>
  <si>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</si>
  <si>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</si>
  <si>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</si>
  <si>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</si>
  <si>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</si>
  <si>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</si>
  <si>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</si>
  <si>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</si>
  <si>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</si>
  <si>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</si>
  <si>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</si>
  <si>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</si>
  <si>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</si>
  <si>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</si>
  <si>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</si>
  <si>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</si>
  <si>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</si>
  <si>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</si>
  <si>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</si>
  <si>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</si>
  <si>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</si>
  <si>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</si>
  <si>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</si>
  <si>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</si>
  <si>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</si>
  <si>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</si>
  <si>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</si>
  <si>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</si>
  <si>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</si>
  <si>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</si>
  <si>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</si>
  <si>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</si>
  <si>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</si>
  <si>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</si>
  <si>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</si>
  <si>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</si>
  <si>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</si>
  <si>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</si>
  <si>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</si>
  <si>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</si>
  <si>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</si>
  <si>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</si>
  <si>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</si>
  <si>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</si>
  <si>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</si>
  <si>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</si>
  <si>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</si>
  <si>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</si>
  <si>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</si>
  <si>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</si>
  <si>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</si>
  <si>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</si>
  <si>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</si>
  <si>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</si>
  <si>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</si>
  <si>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</si>
  <si>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</si>
  <si>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</si>
  <si>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</si>
  <si>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</si>
  <si>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</si>
  <si>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</si>
  <si>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</si>
  <si>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</si>
  <si>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</si>
  <si>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</si>
  <si>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</si>
  <si>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</si>
  <si>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</si>
  <si>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</si>
  <si>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</si>
  <si>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</si>
  <si>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</si>
  <si>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</si>
  <si>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</si>
  <si>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</si>
  <si>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</si>
  <si>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</si>
  <si>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</si>
  <si>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</si>
  <si>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</si>
  <si>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</si>
  <si>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</si>
  <si>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</si>
  <si>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</si>
  <si>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</si>
  <si>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</si>
  <si>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</si>
  <si>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</si>
  <si>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</si>
  <si>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</si>
  <si>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</si>
  <si>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</si>
  <si>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</si>
  <si>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</si>
  <si>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</si>
  <si>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</si>
  <si>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</si>
  <si>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</si>
  <si>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</si>
  <si>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</si>
  <si>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</si>
  <si>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</si>
  <si>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</si>
  <si>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</si>
  <si>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</si>
  <si>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</si>
  <si>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</si>
  <si>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</si>
  <si>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</si>
  <si>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</si>
  <si>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</si>
  <si>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</si>
  <si>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</si>
  <si>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</si>
  <si>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</si>
  <si>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</si>
  <si>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</si>
  <si>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</si>
  <si>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</si>
  <si>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</si>
  <si>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</si>
  <si>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</si>
  <si>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</si>
  <si>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</si>
  <si>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</si>
  <si>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</si>
  <si>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</si>
  <si>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</si>
  <si>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</si>
  <si>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</si>
  <si>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</si>
  <si>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</si>
  <si>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</si>
  <si>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</si>
  <si>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</si>
  <si>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</si>
  <si>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</si>
  <si>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</si>
  <si>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</si>
  <si>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</si>
  <si>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</si>
  <si>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</si>
  <si>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</si>
  <si>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</si>
  <si>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</si>
  <si>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</si>
  <si>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</si>
  <si>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</si>
  <si>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</si>
  <si>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</si>
  <si>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</si>
  <si>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</si>
  <si>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</si>
  <si>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</si>
  <si>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</si>
  <si>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</si>
  <si>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</si>
  <si>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</si>
  <si>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</si>
  <si>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</si>
  <si>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</si>
  <si>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</si>
  <si>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</si>
  <si>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</si>
  <si>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</si>
  <si>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</si>
  <si>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</si>
  <si>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</si>
  <si>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</si>
  <si>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</si>
  <si>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</si>
  <si>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</si>
  <si>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</si>
  <si>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</si>
  <si>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</si>
  <si>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</si>
  <si>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</si>
  <si>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</si>
  <si>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</si>
  <si>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</si>
  <si>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</si>
  <si>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</si>
  <si>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</si>
  <si>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</si>
  <si>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</si>
  <si>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</si>
  <si>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</si>
  <si>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</si>
  <si>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</si>
  <si>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</si>
  <si>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</si>
  <si>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</si>
  <si>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</si>
  <si>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</si>
  <si>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</si>
  <si>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</si>
  <si>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</si>
  <si>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</si>
  <si>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</si>
  <si>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</si>
  <si>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</si>
  <si>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</si>
  <si>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</si>
  <si>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</si>
  <si>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</si>
  <si>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</si>
  <si>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</si>
  <si>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</si>
  <si>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</si>
  <si>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</si>
  <si>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</si>
  <si>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</si>
  <si>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</si>
  <si>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</si>
  <si>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</si>
  <si>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</si>
  <si>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</si>
  <si>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</si>
  <si>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</si>
  <si>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</si>
  <si>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</si>
  <si>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</si>
  <si>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</si>
  <si>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</si>
  <si>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</si>
  <si>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</si>
  <si>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</si>
  <si>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</si>
  <si>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</si>
  <si>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</si>
  <si>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</si>
  <si>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</si>
  <si>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</si>
  <si>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</si>
  <si>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</si>
  <si>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</si>
  <si>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</si>
  <si>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</si>
  <si>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</si>
  <si>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</si>
  <si>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</si>
  <si>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</si>
  <si>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</si>
  <si>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</si>
  <si>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</si>
  <si>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</si>
  <si>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</si>
  <si>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</si>
  <si>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</si>
  <si>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</si>
  <si>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</si>
  <si>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</si>
  <si>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</si>
  <si>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</si>
  <si>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</si>
  <si>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</si>
  <si>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</si>
  <si>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</si>
  <si>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</si>
  <si>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</si>
  <si>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</si>
  <si>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</si>
  <si>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</si>
  <si>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</si>
  <si>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</si>
  <si>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</si>
  <si>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</si>
  <si>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</si>
  <si>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</si>
  <si>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</si>
  <si>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</si>
  <si>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</si>
  <si>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</si>
  <si>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</si>
  <si>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</si>
  <si>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</si>
  <si>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</si>
  <si>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</si>
  <si>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</si>
  <si>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</si>
  <si>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</si>
  <si>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</si>
  <si>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</si>
  <si>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</si>
  <si>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</si>
  <si>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</si>
  <si>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</si>
  <si>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</si>
  <si>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</si>
  <si>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</si>
  <si>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</si>
  <si>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</si>
  <si>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</si>
  <si>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</si>
  <si>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</si>
  <si>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</si>
  <si>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</si>
  <si>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</si>
  <si>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</si>
  <si>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</si>
  <si>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</si>
  <si>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</si>
  <si>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</si>
  <si>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</si>
  <si>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</si>
  <si>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</si>
  <si>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</si>
  <si>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</si>
  <si>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</si>
  <si>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</si>
  <si>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</si>
  <si>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</si>
  <si>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</si>
  <si>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</si>
  <si>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</si>
  <si>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</si>
  <si>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</si>
  <si>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</si>
  <si>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</si>
  <si>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</si>
  <si>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</si>
  <si>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</si>
  <si>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</si>
  <si>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</si>
  <si>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</si>
  <si>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</si>
  <si>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</si>
  <si>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</si>
  <si>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</si>
  <si>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</si>
  <si>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</si>
  <si>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</si>
  <si>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</si>
  <si>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</si>
  <si>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</si>
  <si>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</si>
  <si>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</si>
  <si>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</si>
  <si>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</si>
  <si>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</si>
  <si>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</si>
  <si>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</si>
  <si>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</si>
  <si>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</si>
  <si>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</si>
  <si>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</si>
  <si>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</si>
  <si>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</si>
  <si>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</si>
  <si>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</si>
  <si>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</si>
  <si>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</si>
  <si>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</si>
  <si>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</si>
  <si>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</si>
  <si>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</si>
  <si>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</si>
  <si>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</si>
  <si>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</si>
  <si>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</si>
  <si>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</si>
  <si>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</si>
  <si>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</si>
  <si>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</si>
  <si>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</si>
  <si>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</si>
  <si>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</si>
  <si>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</si>
  <si>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</si>
  <si>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</si>
  <si>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</si>
  <si>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</si>
  <si>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</si>
  <si>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</si>
  <si>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</si>
  <si>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</si>
  <si>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</si>
  <si>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</si>
  <si>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</si>
  <si>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</si>
  <si>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</si>
  <si>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</si>
  <si>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</si>
  <si>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</si>
  <si>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</si>
  <si>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</si>
  <si>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</si>
  <si>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</si>
  <si>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</si>
  <si>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</si>
  <si>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</si>
  <si>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</si>
  <si>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</si>
  <si>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</si>
  <si>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</si>
  <si>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</si>
  <si>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</si>
  <si>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</si>
  <si>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</si>
  <si>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</si>
  <si>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</si>
  <si>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</si>
  <si>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</si>
  <si>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</si>
  <si>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</si>
  <si>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</si>
  <si>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</si>
  <si>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</si>
  <si>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</si>
  <si>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</si>
  <si>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</si>
  <si>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</si>
  <si>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</si>
  <si>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</si>
  <si>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</si>
  <si>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</si>
  <si>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</si>
  <si>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</si>
  <si>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</si>
  <si>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</si>
  <si>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</si>
  <si>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</si>
  <si>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</si>
  <si>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</si>
  <si>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</si>
  <si>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</si>
  <si>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</si>
  <si>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</si>
  <si>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</si>
  <si>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</si>
  <si>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</si>
  <si>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</si>
  <si>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</si>
  <si>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</si>
  <si>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</si>
  <si>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</si>
  <si>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</si>
  <si>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</si>
  <si>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</si>
  <si>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</si>
  <si>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</si>
  <si>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</si>
  <si>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</si>
  <si>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</si>
  <si>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</si>
  <si>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</si>
  <si>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</si>
  <si>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</si>
  <si>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</si>
  <si>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</si>
  <si>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</si>
  <si>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</si>
  <si>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</si>
  <si>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</si>
  <si>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</si>
  <si>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</si>
  <si>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</si>
  <si>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</si>
  <si>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</si>
  <si>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</si>
  <si>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</si>
  <si>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</si>
  <si>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</si>
  <si>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</si>
  <si>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</si>
  <si>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</si>
  <si>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</si>
  <si>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</si>
  <si>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</si>
  <si>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</si>
  <si>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</si>
  <si>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</si>
  <si>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</si>
  <si>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</si>
  <si>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</si>
  <si>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</si>
  <si>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</si>
  <si>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</si>
  <si>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</si>
  <si>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</si>
  <si>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</si>
  <si>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</si>
  <si>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</si>
  <si>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</si>
  <si>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</si>
  <si>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</si>
  <si>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</si>
  <si>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</si>
  <si>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</si>
  <si>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</si>
  <si>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</si>
  <si>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</si>
  <si>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</si>
  <si>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</si>
  <si>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</si>
  <si>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</si>
  <si>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</si>
  <si>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</si>
  <si>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</si>
  <si>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</si>
  <si>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</si>
  <si>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</si>
  <si>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</si>
  <si>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</si>
  <si>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</si>
  <si>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</si>
  <si>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</si>
  <si>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</si>
  <si>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</si>
  <si>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</si>
  <si>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</si>
  <si>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</si>
  <si>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</si>
  <si>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</si>
  <si>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</si>
  <si>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</si>
  <si>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</si>
  <si>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</si>
  <si>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</si>
  <si>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</si>
  <si>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</si>
  <si>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</si>
  <si>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</si>
  <si>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</si>
  <si>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</si>
  <si>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</si>
  <si>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</si>
  <si>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</si>
  <si>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</si>
  <si>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</si>
  <si>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</si>
  <si>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</si>
  <si>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</si>
  <si>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</si>
  <si>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</si>
  <si>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</si>
  <si>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</si>
  <si>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</si>
  <si>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</si>
  <si>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</si>
  <si>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</si>
  <si>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</si>
  <si>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</si>
  <si>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</si>
  <si>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</si>
  <si>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</si>
  <si>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</si>
  <si>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</si>
  <si>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</si>
  <si>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</si>
  <si>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</si>
  <si>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</si>
  <si>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</si>
  <si>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</si>
  <si>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</si>
  <si>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</si>
  <si>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</si>
  <si>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</si>
  <si>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</si>
  <si>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</si>
  <si>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</si>
  <si>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</si>
  <si>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</si>
  <si>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</si>
  <si>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</si>
  <si>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</si>
  <si>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</si>
  <si>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</si>
  <si>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</si>
  <si>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</si>
  <si>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</si>
  <si>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</si>
  <si>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</si>
  <si>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</si>
  <si>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</si>
  <si>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</si>
  <si>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</si>
  <si>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</si>
  <si>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</si>
  <si>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</si>
  <si>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</si>
  <si>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</si>
  <si>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</si>
  <si>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</si>
  <si>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</si>
  <si>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</si>
  <si>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</si>
  <si>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</si>
  <si>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</si>
  <si>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</si>
  <si>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</si>
  <si>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</si>
  <si>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</si>
  <si>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</si>
  <si>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</si>
  <si>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</si>
  <si>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</si>
  <si>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</si>
  <si>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</si>
  <si>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</si>
  <si>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</si>
  <si>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</si>
  <si>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</si>
  <si>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</si>
  <si>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</si>
  <si>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</si>
  <si>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</si>
  <si>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</si>
  <si>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</si>
  <si>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</si>
  <si>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</si>
  <si>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</si>
  <si>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</si>
  <si>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</si>
  <si>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</si>
  <si>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</si>
  <si>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</si>
  <si>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</si>
  <si>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</si>
  <si>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</si>
  <si>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</si>
  <si>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</si>
  <si>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</si>
  <si>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</si>
  <si>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</si>
  <si>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</si>
  <si>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</si>
  <si>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</si>
  <si>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</si>
  <si>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</si>
  <si>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</si>
  <si>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</si>
  <si>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</si>
  <si>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</si>
  <si>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</si>
  <si>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</si>
  <si>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</si>
  <si>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</si>
  <si>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</si>
  <si>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</si>
  <si>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</si>
  <si>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</si>
  <si>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</si>
  <si>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</si>
  <si>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</si>
  <si>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</si>
  <si>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</si>
  <si>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</si>
  <si>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</si>
  <si>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</si>
  <si>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</si>
  <si>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</si>
  <si>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</si>
  <si>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</si>
  <si>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</si>
  <si>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</si>
  <si>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</si>
  <si>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</si>
  <si>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</si>
  <si>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</si>
  <si>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</si>
  <si>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</si>
  <si>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</si>
  <si>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</si>
  <si>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</si>
  <si>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</si>
  <si>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</si>
  <si>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</si>
  <si>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</si>
  <si>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</si>
  <si>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</si>
  <si>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</si>
  <si>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</si>
  <si>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</si>
  <si>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</si>
  <si>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</si>
  <si>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</si>
  <si>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</si>
  <si>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</si>
  <si>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</si>
  <si>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</si>
  <si>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</si>
  <si>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</si>
  <si>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</si>
  <si>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</si>
  <si>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</si>
  <si>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</si>
  <si>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</si>
  <si>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</si>
  <si>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</si>
  <si>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</si>
  <si>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</si>
  <si>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</si>
  <si>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</si>
  <si>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</si>
  <si>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</si>
  <si>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</si>
  <si>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</si>
  <si>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</si>
  <si>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</si>
  <si>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</si>
  <si>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</si>
  <si>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</si>
  <si>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</si>
  <si>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</si>
  <si>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</si>
  <si>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</si>
  <si>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</si>
  <si>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</si>
  <si>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</si>
  <si>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</si>
  <si>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</si>
  <si>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</si>
  <si>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</si>
  <si>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</si>
  <si>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</si>
  <si>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</si>
  <si>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</si>
  <si>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</si>
  <si>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</si>
  <si>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</si>
  <si>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</si>
  <si>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</si>
  <si>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</si>
  <si>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</si>
  <si>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</si>
  <si>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</si>
  <si>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</si>
  <si>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</si>
  <si>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</si>
  <si>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</si>
  <si>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</si>
  <si>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</si>
  <si>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</si>
  <si>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</si>
  <si>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</si>
  <si>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</si>
  <si>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</si>
  <si>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</si>
  <si>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</si>
  <si>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</si>
  <si>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</si>
  <si>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</si>
  <si>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</si>
  <si>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</si>
  <si>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</si>
  <si>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</si>
  <si>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</si>
  <si>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</si>
  <si>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</si>
  <si>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</si>
  <si>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</si>
  <si>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</si>
  <si>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</si>
  <si>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</si>
  <si>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</si>
  <si>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</si>
  <si>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</si>
  <si>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</si>
  <si>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</si>
  <si>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</si>
  <si>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</si>
  <si>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</si>
  <si>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</si>
  <si>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</si>
  <si>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</si>
  <si>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</si>
  <si>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</si>
  <si>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</si>
  <si>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</si>
  <si>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</si>
  <si>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</si>
  <si>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</si>
  <si>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</si>
  <si>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</si>
  <si>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</si>
  <si>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</si>
  <si>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</si>
  <si>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</si>
  <si>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</si>
  <si>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</si>
  <si>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</si>
  <si>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</si>
  <si>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Municipal de Agua Potable y Alcantarillado de Moroleón</t>
  </si>
  <si>
    <t xml:space="preserve">                                       -  </t>
  </si>
  <si>
    <t xml:space="preserve">                                    -  </t>
  </si>
  <si>
    <t xml:space="preserve">                                          -  </t>
  </si>
  <si>
    <t xml:space="preserve">                                        -  </t>
  </si>
  <si>
    <t xml:space="preserve">                                                     -  </t>
  </si>
  <si>
    <t xml:space="preserve">                                                         -  </t>
  </si>
  <si>
    <t xml:space="preserve">                                                   -  </t>
  </si>
  <si>
    <t>31120-8101 SMAPAM</t>
  </si>
  <si>
    <t xml:space="preserve">                                             -  </t>
  </si>
  <si>
    <t xml:space="preserve">                                           -  </t>
  </si>
  <si>
    <t>Al 31 de diciembre de 2018 y al 31 de diciembre de 2019 (b)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</si>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</sst>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0">
    <xf numFmtId="0" fontId="0" fillId="0" borderId="0"/>
    <xf numFmtId="43" fontId="15" fillId="0" borderId="0" applyFont="0" applyFill="0" applyBorder="0" applyAlignment="0" applyProtection="0"/>
    <xf numFmtId="0" fontId="16" fillId="0" borderId="0"/>
    <xf numFmtId="43" fontId="15" fillId="0" borderId="0" applyFont="0" applyFill="0" applyBorder="0" applyAlignment="0" applyProtection="0"/>
    <xf numFmtId="0" fontId="20" fillId="0" borderId="0"/>
    <xf numFmtId="0" fontId="1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0" fillId="0" borderId="13" xfId="0" applyNumberFormat="1" applyFill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3" fontId="0" fillId="0" borderId="13" xfId="0" applyNumberFormat="1" applyFill="1" applyBorder="1" applyAlignment="1" applyProtection="1">
      <alignment vertical="center"/>
      <protection locked="0"/>
    </xf>
    <xf numFmtId="4" fontId="0" fillId="0" borderId="13" xfId="0" applyNumberFormat="1" applyFill="1" applyBorder="1" applyProtection="1">
      <protection locked="0"/>
    </xf>
    <xf numFmtId="4" fontId="1" fillId="0" borderId="13" xfId="0" applyNumberFormat="1" applyFont="1" applyFill="1" applyBorder="1" applyProtection="1">
      <protection locked="0"/>
    </xf>
    <xf numFmtId="43" fontId="1" fillId="0" borderId="13" xfId="0" applyNumberFormat="1" applyFont="1" applyFill="1" applyBorder="1" applyAlignment="1" applyProtection="1">
      <alignment vertical="center"/>
      <protection locked="0"/>
    </xf>
    <xf numFmtId="43" fontId="1" fillId="0" borderId="13" xfId="1" applyFont="1" applyFill="1" applyBorder="1" applyAlignment="1" applyProtection="1">
      <alignment horizontal="right"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3" fontId="18" fillId="0" borderId="13" xfId="1" applyFont="1" applyFill="1" applyBorder="1" applyAlignment="1" applyProtection="1">
      <alignment vertical="center"/>
      <protection locked="0"/>
    </xf>
    <xf numFmtId="43" fontId="19" fillId="0" borderId="13" xfId="1" applyFont="1" applyFill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0" fillId="0" borderId="8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ill="1" applyBorder="1" applyAlignment="1" applyProtection="1">
      <alignment horizontal="right" vertical="center"/>
      <protection locked="0"/>
    </xf>
    <xf numFmtId="4" fontId="0" fillId="0" borderId="8" xfId="0" applyNumberFormat="1" applyFill="1" applyBorder="1" applyAlignment="1" applyProtection="1">
      <alignment vertical="center"/>
      <protection locked="0"/>
    </xf>
    <xf numFmtId="4" fontId="1" fillId="4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left" vertical="center" indent="6"/>
      <protection locked="0"/>
    </xf>
    <xf numFmtId="4" fontId="1" fillId="0" borderId="8" xfId="0" applyNumberFormat="1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0">
    <cellStyle name="Millares" xfId="1" builtinId="3"/>
    <cellStyle name="Millares 2" xfId="3"/>
    <cellStyle name="Millares 3" xfId="9"/>
    <cellStyle name="Millares 4" xfId="8"/>
    <cellStyle name="Millares 5" xfId="7"/>
    <cellStyle name="Millares 6" xfId="6"/>
    <cellStyle name="Normal" xfId="0" builtinId="0"/>
    <cellStyle name="Normal 2" xfId="5"/>
    <cellStyle name="Normal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68" t="s">
        <v>829</v>
      </c>
      <c r="B1" s="169"/>
      <c r="C1" s="169"/>
      <c r="D1" s="169"/>
      <c r="E1" s="170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71" t="s">
        <v>3302</v>
      </c>
      <c r="D3" s="171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D59" sqref="D59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84" t="s">
        <v>542</v>
      </c>
      <c r="B1" s="184"/>
      <c r="C1" s="184"/>
      <c r="D1" s="184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72" t="str">
        <f>ENTE_PUBLICO_A</f>
        <v>Sistema Municipal de Agua Potable y Alcantarillado de Moroleón, Gobierno del Estado de Guanajuato (a)</v>
      </c>
      <c r="B2" s="173"/>
      <c r="C2" s="173"/>
      <c r="D2" s="174"/>
    </row>
    <row r="3" spans="1:11" ht="14.25" x14ac:dyDescent="0.45">
      <c r="A3" s="175" t="s">
        <v>166</v>
      </c>
      <c r="B3" s="176"/>
      <c r="C3" s="176"/>
      <c r="D3" s="177"/>
    </row>
    <row r="4" spans="1:11" ht="14.25" x14ac:dyDescent="0.45">
      <c r="A4" s="178" t="str">
        <f>TRIMESTRE</f>
        <v>Del 1 de enero al 31 de diciembre de 2019 (b)</v>
      </c>
      <c r="B4" s="179"/>
      <c r="C4" s="179"/>
      <c r="D4" s="180"/>
    </row>
    <row r="5" spans="1:11" ht="14.25" x14ac:dyDescent="0.45">
      <c r="A5" s="181" t="s">
        <v>118</v>
      </c>
      <c r="B5" s="182"/>
      <c r="C5" s="182"/>
      <c r="D5" s="183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155">
        <f>SUM(B9:B11)</f>
        <v>43798062</v>
      </c>
      <c r="C8" s="155">
        <f>SUM(C9:C11)</f>
        <v>49574645.909999996</v>
      </c>
      <c r="D8" s="155">
        <f>SUM(D9:D11)</f>
        <v>49574645.909999996</v>
      </c>
    </row>
    <row r="9" spans="1:11" x14ac:dyDescent="0.25">
      <c r="A9" s="53" t="s">
        <v>169</v>
      </c>
      <c r="B9" s="154">
        <v>43798062</v>
      </c>
      <c r="C9" s="154">
        <v>49574645.909999996</v>
      </c>
      <c r="D9" s="154">
        <v>49574645.909999996</v>
      </c>
    </row>
    <row r="10" spans="1:11" ht="14.25" customHeight="1" x14ac:dyDescent="0.25">
      <c r="A10" s="53" t="s">
        <v>170</v>
      </c>
      <c r="B10" s="23" t="s">
        <v>3307</v>
      </c>
      <c r="C10" s="23" t="s">
        <v>3308</v>
      </c>
      <c r="D10" s="23" t="s">
        <v>3309</v>
      </c>
    </row>
    <row r="11" spans="1:11" ht="14.25" customHeight="1" x14ac:dyDescent="0.25">
      <c r="A11" s="53" t="s">
        <v>171</v>
      </c>
      <c r="B11" s="23"/>
      <c r="C11" s="23"/>
      <c r="D11" s="23"/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155">
        <f>B14+B15</f>
        <v>43798062</v>
      </c>
      <c r="C13" s="155">
        <f>C14+C15</f>
        <v>46741094.780000001</v>
      </c>
      <c r="D13" s="155">
        <f>D14+D15</f>
        <v>38309745.170000002</v>
      </c>
    </row>
    <row r="14" spans="1:11" x14ac:dyDescent="0.25">
      <c r="A14" s="53" t="s">
        <v>172</v>
      </c>
      <c r="B14" s="154">
        <v>43798062</v>
      </c>
      <c r="C14" s="154">
        <v>46741094.780000001</v>
      </c>
      <c r="D14" s="154">
        <v>38309745.170000002</v>
      </c>
    </row>
    <row r="15" spans="1:11" x14ac:dyDescent="0.25">
      <c r="A15" s="53" t="s">
        <v>173</v>
      </c>
      <c r="B15" s="23"/>
      <c r="C15" s="23"/>
      <c r="D15" s="23"/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155">
        <f>C18+C19</f>
        <v>9730385.6799999997</v>
      </c>
      <c r="D17" s="155">
        <f>D18+D19</f>
        <v>9730385.6799999997</v>
      </c>
    </row>
    <row r="18" spans="1:4" x14ac:dyDescent="0.25">
      <c r="A18" s="53" t="s">
        <v>175</v>
      </c>
      <c r="B18" s="119">
        <v>0</v>
      </c>
      <c r="C18" s="154">
        <v>9730385.6799999997</v>
      </c>
      <c r="D18" s="154">
        <v>9730385.6799999997</v>
      </c>
    </row>
    <row r="19" spans="1:4" x14ac:dyDescent="0.25">
      <c r="A19" s="53" t="s">
        <v>176</v>
      </c>
      <c r="B19" s="119">
        <v>0</v>
      </c>
      <c r="C19" s="23"/>
      <c r="D19" s="117"/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155">
        <f>B8-B13+B17</f>
        <v>0</v>
      </c>
      <c r="C21" s="155">
        <f>C8-C13+C17</f>
        <v>12563936.809999995</v>
      </c>
      <c r="D21" s="155">
        <f>D8-D13+D17</f>
        <v>20995286.419999994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155">
        <f>B21-B11</f>
        <v>0</v>
      </c>
      <c r="C23" s="155">
        <f>C21-C11</f>
        <v>12563936.809999995</v>
      </c>
      <c r="D23" s="155">
        <f>D21-D11</f>
        <v>20995286.419999994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155">
        <f>B23-B17</f>
        <v>0</v>
      </c>
      <c r="C25" s="155">
        <f>C23-C17</f>
        <v>2833551.1299999952</v>
      </c>
      <c r="D25" s="155">
        <f>D23-D17</f>
        <v>11264900.739999995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0">C30+C31</f>
        <v>0</v>
      </c>
      <c r="D29" s="61">
        <f t="shared" si="0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152">
        <f>B25+B29</f>
        <v>0</v>
      </c>
      <c r="C33" s="152">
        <f>C25+C29</f>
        <v>2833551.1299999952</v>
      </c>
      <c r="D33" s="152">
        <f>D25+D29</f>
        <v>11264900.739999995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1">C38+C39</f>
        <v>0</v>
      </c>
      <c r="D37" s="61">
        <f t="shared" si="1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2">C41+C42</f>
        <v>0</v>
      </c>
      <c r="D40" s="61">
        <f t="shared" si="2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3">C37-C40</f>
        <v>0</v>
      </c>
      <c r="D44" s="61">
        <f t="shared" si="3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5" t="s">
        <v>198</v>
      </c>
      <c r="B48" s="158">
        <f>B9</f>
        <v>43798062</v>
      </c>
      <c r="C48" s="158">
        <f>C9</f>
        <v>49574645.909999996</v>
      </c>
      <c r="D48" s="158">
        <f>D9</f>
        <v>49574645.909999996</v>
      </c>
    </row>
    <row r="49" spans="1:4" x14ac:dyDescent="0.25">
      <c r="A49" s="126" t="s">
        <v>199</v>
      </c>
      <c r="B49" s="61">
        <f>B50-B51</f>
        <v>0</v>
      </c>
      <c r="C49" s="61">
        <f t="shared" ref="C49:D49" si="4">C50-C51</f>
        <v>0</v>
      </c>
      <c r="D49" s="61">
        <f t="shared" si="4"/>
        <v>0</v>
      </c>
    </row>
    <row r="50" spans="1:4" x14ac:dyDescent="0.25">
      <c r="A50" s="127" t="s">
        <v>192</v>
      </c>
      <c r="B50" s="60"/>
      <c r="C50" s="60"/>
      <c r="D50" s="60"/>
    </row>
    <row r="51" spans="1:4" x14ac:dyDescent="0.25">
      <c r="A51" s="127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148">
        <f>B14</f>
        <v>43798062</v>
      </c>
      <c r="C53" s="148">
        <f>C14</f>
        <v>46741094.780000001</v>
      </c>
      <c r="D53" s="148">
        <f>D14</f>
        <v>38309745.170000002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4">
        <f>B18</f>
        <v>0</v>
      </c>
      <c r="C55" s="148">
        <f>C18</f>
        <v>9730385.6799999997</v>
      </c>
      <c r="D55" s="148">
        <f>D18</f>
        <v>9730385.6799999997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152">
        <f>B48+B49-B53+B55</f>
        <v>0</v>
      </c>
      <c r="C57" s="152">
        <f>C48+C49-C53+C55</f>
        <v>12563936.809999995</v>
      </c>
      <c r="D57" s="152">
        <f>D48+D49-D53+D55</f>
        <v>20995286.419999994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152">
        <f>B57-B49</f>
        <v>0</v>
      </c>
      <c r="C59" s="152">
        <f>C57-C49</f>
        <v>12563936.809999995</v>
      </c>
      <c r="D59" s="152">
        <f>D57-D49</f>
        <v>20995286.419999994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5" t="s">
        <v>170</v>
      </c>
      <c r="B63" s="122"/>
      <c r="C63" s="122"/>
      <c r="D63" s="122"/>
    </row>
    <row r="64" spans="1:4" ht="30" x14ac:dyDescent="0.25">
      <c r="A64" s="126" t="s">
        <v>202</v>
      </c>
      <c r="B64" s="40">
        <f>B65-B66</f>
        <v>0</v>
      </c>
      <c r="C64" s="40">
        <f t="shared" ref="C64:D64" si="5">C65-C66</f>
        <v>0</v>
      </c>
      <c r="D64" s="40">
        <f t="shared" si="5"/>
        <v>0</v>
      </c>
    </row>
    <row r="65" spans="1:4" x14ac:dyDescent="0.25">
      <c r="A65" s="127" t="s">
        <v>193</v>
      </c>
      <c r="B65" s="23"/>
      <c r="C65" s="23"/>
      <c r="D65" s="23"/>
    </row>
    <row r="66" spans="1:4" x14ac:dyDescent="0.25">
      <c r="A66" s="127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6">C15</f>
        <v>0</v>
      </c>
      <c r="D68" s="23">
        <f t="shared" si="6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7">C19</f>
        <v>0</v>
      </c>
      <c r="D70" s="23">
        <f t="shared" si="7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8">C63+C64-C68+C70</f>
        <v>0</v>
      </c>
      <c r="D72" s="40">
        <f t="shared" si="8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9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43798062</v>
      </c>
      <c r="Q2" s="18">
        <f>'Formato 4'!C8</f>
        <v>49574645.909999996</v>
      </c>
      <c r="R2" s="18">
        <f>'Formato 4'!D8</f>
        <v>49574645.909999996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43798062</v>
      </c>
      <c r="Q3" s="18">
        <f>'Formato 4'!C9</f>
        <v>49574645.909999996</v>
      </c>
      <c r="R3" s="18">
        <f>'Formato 4'!D9</f>
        <v>49574645.909999996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 t="str">
        <f>'Formato 4'!B10</f>
        <v xml:space="preserve">                                                     -  </v>
      </c>
      <c r="Q4" s="18" t="str">
        <f>'Formato 4'!C10</f>
        <v xml:space="preserve">                                                         -  </v>
      </c>
      <c r="R4" s="18" t="str">
        <f>'Formato 4'!D10</f>
        <v xml:space="preserve">                                                   -  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43798062</v>
      </c>
      <c r="Q6" s="18">
        <f>'Formato 4'!C13</f>
        <v>46741094.780000001</v>
      </c>
      <c r="R6" s="18">
        <f>'Formato 4'!D13</f>
        <v>38309745.170000002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43798062</v>
      </c>
      <c r="Q7" s="18">
        <f>'Formato 4'!C14</f>
        <v>46741094.780000001</v>
      </c>
      <c r="R7" s="18">
        <f>'Formato 4'!D14</f>
        <v>38309745.170000002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9730385.6799999997</v>
      </c>
      <c r="R9" s="18">
        <f>'Formato 4'!D17</f>
        <v>9730385.6799999997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9730385.6799999997</v>
      </c>
      <c r="R10" s="18">
        <f>'Formato 4'!D18</f>
        <v>9730385.6799999997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12563936.809999995</v>
      </c>
      <c r="R12" s="18">
        <f>'Formato 4'!D21</f>
        <v>20995286.419999994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12563936.809999995</v>
      </c>
      <c r="R13" s="18">
        <f>'Formato 4'!D23</f>
        <v>20995286.419999994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2833551.1299999952</v>
      </c>
      <c r="R14" s="18">
        <f>'Formato 4'!D25</f>
        <v>11264900.739999995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2833551.1299999952</v>
      </c>
      <c r="R18">
        <f>'Formato 4'!D33</f>
        <v>11264900.739999995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43798062</v>
      </c>
      <c r="Q26">
        <f>'Formato 4'!C48</f>
        <v>49574645.909999996</v>
      </c>
      <c r="R26">
        <f>'Formato 4'!D48</f>
        <v>49574645.909999996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43798062</v>
      </c>
      <c r="Q30">
        <f>'Formato 4'!C53</f>
        <v>46741094.780000001</v>
      </c>
      <c r="R30">
        <f>'Formato 4'!D53</f>
        <v>38309745.170000002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9730385.6799999997</v>
      </c>
      <c r="R31">
        <f>'Formato 4'!D55</f>
        <v>9730385.6799999997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E33" sqref="E33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90" t="s">
        <v>206</v>
      </c>
      <c r="B1" s="190"/>
      <c r="C1" s="190"/>
      <c r="D1" s="190"/>
      <c r="E1" s="190"/>
      <c r="F1" s="190"/>
      <c r="G1" s="190"/>
    </row>
    <row r="2" spans="1:8" ht="14.25" x14ac:dyDescent="0.45">
      <c r="A2" s="172" t="str">
        <f>ENTE_PUBLICO_A</f>
        <v>Sistema Municipal de Agua Potable y Alcantarillado de Moroleón, Gobierno del Estado de Guanajuato (a)</v>
      </c>
      <c r="B2" s="173"/>
      <c r="C2" s="173"/>
      <c r="D2" s="173"/>
      <c r="E2" s="173"/>
      <c r="F2" s="173"/>
      <c r="G2" s="174"/>
    </row>
    <row r="3" spans="1:8" x14ac:dyDescent="0.25">
      <c r="A3" s="175" t="s">
        <v>207</v>
      </c>
      <c r="B3" s="176"/>
      <c r="C3" s="176"/>
      <c r="D3" s="176"/>
      <c r="E3" s="176"/>
      <c r="F3" s="176"/>
      <c r="G3" s="177"/>
    </row>
    <row r="4" spans="1:8" ht="14.25" x14ac:dyDescent="0.45">
      <c r="A4" s="178" t="str">
        <f>TRIMESTRE</f>
        <v>Del 1 de enero al 31 de diciembre de 2019 (b)</v>
      </c>
      <c r="B4" s="179"/>
      <c r="C4" s="179"/>
      <c r="D4" s="179"/>
      <c r="E4" s="179"/>
      <c r="F4" s="179"/>
      <c r="G4" s="180"/>
    </row>
    <row r="5" spans="1:8" ht="14.25" x14ac:dyDescent="0.45">
      <c r="A5" s="181" t="s">
        <v>118</v>
      </c>
      <c r="B5" s="182"/>
      <c r="C5" s="182"/>
      <c r="D5" s="182"/>
      <c r="E5" s="182"/>
      <c r="F5" s="182"/>
      <c r="G5" s="183"/>
    </row>
    <row r="6" spans="1:8" x14ac:dyDescent="0.25">
      <c r="A6" s="187" t="s">
        <v>214</v>
      </c>
      <c r="B6" s="189" t="s">
        <v>208</v>
      </c>
      <c r="C6" s="189"/>
      <c r="D6" s="189"/>
      <c r="E6" s="189"/>
      <c r="F6" s="189"/>
      <c r="G6" s="189" t="s">
        <v>209</v>
      </c>
    </row>
    <row r="7" spans="1:8" ht="30" x14ac:dyDescent="0.25">
      <c r="A7" s="188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89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159">
        <v>0</v>
      </c>
      <c r="C9" s="159">
        <v>0</v>
      </c>
      <c r="D9" s="160">
        <v>0</v>
      </c>
      <c r="E9" s="159">
        <v>0</v>
      </c>
      <c r="F9" s="159">
        <v>0</v>
      </c>
      <c r="G9" s="160">
        <v>0</v>
      </c>
      <c r="H9" s="8"/>
    </row>
    <row r="10" spans="1:8" x14ac:dyDescent="0.25">
      <c r="A10" s="53" t="s">
        <v>217</v>
      </c>
      <c r="B10" s="159">
        <v>0</v>
      </c>
      <c r="C10" s="159">
        <v>0</v>
      </c>
      <c r="D10" s="160">
        <v>0</v>
      </c>
      <c r="E10" s="159">
        <v>0</v>
      </c>
      <c r="F10" s="159">
        <v>0</v>
      </c>
      <c r="G10" s="160">
        <v>0</v>
      </c>
    </row>
    <row r="11" spans="1:8" x14ac:dyDescent="0.25">
      <c r="A11" s="53" t="s">
        <v>218</v>
      </c>
      <c r="B11" s="159">
        <v>0</v>
      </c>
      <c r="C11" s="159">
        <v>0</v>
      </c>
      <c r="D11" s="160">
        <v>0</v>
      </c>
      <c r="E11" s="159">
        <v>0</v>
      </c>
      <c r="F11" s="159">
        <v>0</v>
      </c>
      <c r="G11" s="160">
        <v>0</v>
      </c>
    </row>
    <row r="12" spans="1:8" x14ac:dyDescent="0.25">
      <c r="A12" s="53" t="s">
        <v>219</v>
      </c>
      <c r="B12" s="159">
        <v>35890599</v>
      </c>
      <c r="C12" s="159">
        <v>6071155.5300000003</v>
      </c>
      <c r="D12" s="160">
        <v>41961754.530000001</v>
      </c>
      <c r="E12" s="159">
        <v>41961754.530000001</v>
      </c>
      <c r="F12" s="159">
        <v>41961754.530000001</v>
      </c>
      <c r="G12" s="160">
        <v>6071155.5300000003</v>
      </c>
    </row>
    <row r="13" spans="1:8" x14ac:dyDescent="0.25">
      <c r="A13" s="53" t="s">
        <v>220</v>
      </c>
      <c r="B13" s="159">
        <v>885168</v>
      </c>
      <c r="C13" s="159">
        <v>1697324.11</v>
      </c>
      <c r="D13" s="160">
        <v>2582492.11</v>
      </c>
      <c r="E13" s="159">
        <v>2582492.11</v>
      </c>
      <c r="F13" s="159">
        <v>2582492.11</v>
      </c>
      <c r="G13" s="160">
        <v>1697324.11</v>
      </c>
    </row>
    <row r="14" spans="1:8" x14ac:dyDescent="0.25">
      <c r="A14" s="53" t="s">
        <v>221</v>
      </c>
      <c r="B14" s="159">
        <v>622295</v>
      </c>
      <c r="C14" s="159">
        <v>9788.92</v>
      </c>
      <c r="D14" s="160">
        <v>632083.92000000004</v>
      </c>
      <c r="E14" s="159">
        <v>632083.92000000004</v>
      </c>
      <c r="F14" s="159">
        <v>632083.92000000004</v>
      </c>
      <c r="G14" s="160">
        <v>9788.92</v>
      </c>
    </row>
    <row r="15" spans="1:8" x14ac:dyDescent="0.25">
      <c r="A15" s="53" t="s">
        <v>222</v>
      </c>
      <c r="B15" s="159">
        <v>0</v>
      </c>
      <c r="C15" s="159">
        <v>0</v>
      </c>
      <c r="D15" s="160">
        <v>0</v>
      </c>
      <c r="E15" s="159">
        <v>0</v>
      </c>
      <c r="F15" s="159">
        <v>0</v>
      </c>
      <c r="G15" s="160">
        <v>0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>
        <f>F17-B17</f>
        <v>0</v>
      </c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>
        <f t="shared" ref="G18:G27" si="1">F18-B18</f>
        <v>0</v>
      </c>
    </row>
    <row r="19" spans="1:7" x14ac:dyDescent="0.25">
      <c r="A19" s="63" t="s">
        <v>225</v>
      </c>
      <c r="B19" s="60"/>
      <c r="C19" s="60"/>
      <c r="D19" s="60"/>
      <c r="E19" s="60"/>
      <c r="F19" s="60"/>
      <c r="G19" s="60">
        <f t="shared" si="1"/>
        <v>0</v>
      </c>
    </row>
    <row r="20" spans="1:7" x14ac:dyDescent="0.25">
      <c r="A20" s="63" t="s">
        <v>226</v>
      </c>
      <c r="B20" s="60"/>
      <c r="C20" s="60"/>
      <c r="D20" s="60"/>
      <c r="E20" s="60"/>
      <c r="F20" s="60"/>
      <c r="G20" s="60">
        <f t="shared" si="1"/>
        <v>0</v>
      </c>
    </row>
    <row r="21" spans="1:7" x14ac:dyDescent="0.25">
      <c r="A21" s="63" t="s">
        <v>227</v>
      </c>
      <c r="B21" s="60"/>
      <c r="C21" s="60"/>
      <c r="D21" s="60"/>
      <c r="E21" s="60"/>
      <c r="F21" s="60"/>
      <c r="G21" s="60">
        <f t="shared" si="1"/>
        <v>0</v>
      </c>
    </row>
    <row r="22" spans="1:7" x14ac:dyDescent="0.25">
      <c r="A22" s="63" t="s">
        <v>228</v>
      </c>
      <c r="B22" s="60"/>
      <c r="C22" s="60"/>
      <c r="D22" s="60"/>
      <c r="E22" s="60"/>
      <c r="F22" s="60"/>
      <c r="G22" s="60">
        <f t="shared" si="1"/>
        <v>0</v>
      </c>
    </row>
    <row r="23" spans="1:7" x14ac:dyDescent="0.25">
      <c r="A23" s="63" t="s">
        <v>229</v>
      </c>
      <c r="B23" s="60"/>
      <c r="C23" s="60"/>
      <c r="D23" s="60"/>
      <c r="E23" s="60"/>
      <c r="F23" s="60"/>
      <c r="G23" s="60">
        <f t="shared" si="1"/>
        <v>0</v>
      </c>
    </row>
    <row r="24" spans="1:7" x14ac:dyDescent="0.25">
      <c r="A24" s="63" t="s">
        <v>230</v>
      </c>
      <c r="B24" s="60"/>
      <c r="C24" s="60"/>
      <c r="D24" s="60"/>
      <c r="E24" s="60"/>
      <c r="F24" s="60"/>
      <c r="G24" s="60">
        <f t="shared" si="1"/>
        <v>0</v>
      </c>
    </row>
    <row r="25" spans="1:7" x14ac:dyDescent="0.25">
      <c r="A25" s="63" t="s">
        <v>231</v>
      </c>
      <c r="B25" s="60"/>
      <c r="C25" s="60"/>
      <c r="D25" s="60"/>
      <c r="E25" s="60"/>
      <c r="F25" s="60"/>
      <c r="G25" s="60">
        <f t="shared" si="1"/>
        <v>0</v>
      </c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>
        <f t="shared" si="1"/>
        <v>0</v>
      </c>
    </row>
    <row r="27" spans="1:7" x14ac:dyDescent="0.25">
      <c r="A27" s="63" t="s">
        <v>233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2">SUM(C29:C33)</f>
        <v>0</v>
      </c>
      <c r="D28" s="60">
        <f t="shared" si="2"/>
        <v>0</v>
      </c>
      <c r="E28" s="60">
        <f t="shared" si="2"/>
        <v>0</v>
      </c>
      <c r="F28" s="60">
        <f t="shared" si="2"/>
        <v>0</v>
      </c>
      <c r="G28" s="60">
        <f t="shared" si="2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>
        <f>F29-B29</f>
        <v>0</v>
      </c>
    </row>
    <row r="30" spans="1:7" x14ac:dyDescent="0.25">
      <c r="A30" s="63" t="s">
        <v>236</v>
      </c>
      <c r="B30" s="60"/>
      <c r="C30" s="60"/>
      <c r="D30" s="60"/>
      <c r="E30" s="60"/>
      <c r="F30" s="60"/>
      <c r="G30" s="60">
        <f>F30-B30</f>
        <v>0</v>
      </c>
    </row>
    <row r="31" spans="1:7" x14ac:dyDescent="0.25">
      <c r="A31" s="63" t="s">
        <v>237</v>
      </c>
      <c r="B31" s="60"/>
      <c r="C31" s="60"/>
      <c r="D31" s="60"/>
      <c r="E31" s="60"/>
      <c r="F31" s="60"/>
      <c r="G31" s="60">
        <f t="shared" ref="G31:G34" si="3">F31-B31</f>
        <v>0</v>
      </c>
    </row>
    <row r="32" spans="1:7" x14ac:dyDescent="0.25">
      <c r="A32" s="63" t="s">
        <v>238</v>
      </c>
      <c r="B32" s="60"/>
      <c r="C32" s="60"/>
      <c r="D32" s="60"/>
      <c r="E32" s="60"/>
      <c r="F32" s="60"/>
      <c r="G32" s="60">
        <f t="shared" si="3"/>
        <v>0</v>
      </c>
    </row>
    <row r="33" spans="1:8" x14ac:dyDescent="0.25">
      <c r="A33" s="63" t="s">
        <v>239</v>
      </c>
      <c r="B33" s="60"/>
      <c r="C33" s="60"/>
      <c r="D33" s="60"/>
      <c r="E33" s="60"/>
      <c r="F33" s="60"/>
      <c r="G33" s="60">
        <f t="shared" si="3"/>
        <v>0</v>
      </c>
    </row>
    <row r="34" spans="1:8" x14ac:dyDescent="0.25">
      <c r="A34" s="53" t="s">
        <v>240</v>
      </c>
      <c r="B34" s="60"/>
      <c r="C34" s="60"/>
      <c r="D34" s="60"/>
      <c r="E34" s="60"/>
      <c r="F34" s="60"/>
      <c r="G34" s="60">
        <f t="shared" si="3"/>
        <v>0</v>
      </c>
    </row>
    <row r="35" spans="1:8" x14ac:dyDescent="0.25">
      <c r="A35" s="53" t="s">
        <v>241</v>
      </c>
      <c r="B35" s="148">
        <v>6400000</v>
      </c>
      <c r="C35" s="148">
        <v>-2001684.65</v>
      </c>
      <c r="D35" s="148">
        <v>4398315.3499999996</v>
      </c>
      <c r="E35" s="148">
        <v>4398315.3499999996</v>
      </c>
      <c r="F35" s="148">
        <v>4398315.3499999996</v>
      </c>
      <c r="G35" s="148">
        <v>-2001684.65</v>
      </c>
    </row>
    <row r="36" spans="1:8" x14ac:dyDescent="0.25">
      <c r="A36" s="63" t="s">
        <v>242</v>
      </c>
      <c r="B36" s="148">
        <v>6400000</v>
      </c>
      <c r="C36" s="148">
        <v>-2001684.65</v>
      </c>
      <c r="D36" s="148">
        <v>4398315.3499999996</v>
      </c>
      <c r="E36" s="148">
        <v>4398315.3499999996</v>
      </c>
      <c r="F36" s="148">
        <v>4398315.3499999996</v>
      </c>
      <c r="G36" s="148">
        <v>-2001684.65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4">C38+C39</f>
        <v>0</v>
      </c>
      <c r="D37" s="60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>
        <f>F38-B38</f>
        <v>0</v>
      </c>
    </row>
    <row r="39" spans="1:8" x14ac:dyDescent="0.25">
      <c r="A39" s="63" t="s">
        <v>245</v>
      </c>
      <c r="B39" s="60"/>
      <c r="C39" s="60"/>
      <c r="D39" s="60"/>
      <c r="E39" s="60"/>
      <c r="F39" s="60"/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156">
        <f>SUM(B9,B10,B11,B12,B13,B14,B15,B16,B28,B34,B35,B37)</f>
        <v>43798062</v>
      </c>
      <c r="C41" s="61">
        <f t="shared" ref="C41" si="5">SUM(C9,C10,C11,C12,C13,C14,C15,C16,C28,C34,C35,C37)</f>
        <v>5776583.9100000001</v>
      </c>
      <c r="D41" s="156">
        <f>SUM(D9,D10,D11,D12,D13,D14,D15,D16,D28,D34,D35,D37)</f>
        <v>49574645.910000004</v>
      </c>
      <c r="E41" s="156">
        <f>SUM(E9,E10,E11,E12,E13,E14,E15,E16,E28,E34,E35,E37)</f>
        <v>49574645.910000004</v>
      </c>
      <c r="F41" s="156">
        <f>SUM(F9,F10,F11,F12,F13,F14,F15,F16,F28,F34,F35,F37)</f>
        <v>49574645.910000004</v>
      </c>
      <c r="G41" s="156">
        <f>SUM(G9,G10,G11,G12,G13,G14,G15,G16,G28,G34,G35,G37)</f>
        <v>5776583.9100000001</v>
      </c>
    </row>
    <row r="42" spans="1:8" x14ac:dyDescent="0.25">
      <c r="A42" s="55" t="s">
        <v>246</v>
      </c>
      <c r="B42" s="128"/>
      <c r="C42" s="128"/>
      <c r="D42" s="128"/>
      <c r="E42" s="128"/>
      <c r="F42" s="128"/>
      <c r="G42" s="61">
        <f>IF(G41&gt;0,G41,0)</f>
        <v>5776583.9100000001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6">SUM(C46:C53)</f>
        <v>0</v>
      </c>
      <c r="D45" s="60">
        <f t="shared" si="6"/>
        <v>0</v>
      </c>
      <c r="E45" s="60">
        <f t="shared" si="6"/>
        <v>0</v>
      </c>
      <c r="F45" s="60">
        <f t="shared" si="6"/>
        <v>0</v>
      </c>
      <c r="G45" s="60">
        <f t="shared" si="6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>
        <f>F46-B46</f>
        <v>0</v>
      </c>
    </row>
    <row r="47" spans="1:8" x14ac:dyDescent="0.25">
      <c r="A47" s="69" t="s">
        <v>250</v>
      </c>
      <c r="B47" s="60"/>
      <c r="C47" s="60"/>
      <c r="D47" s="60"/>
      <c r="E47" s="60"/>
      <c r="F47" s="60"/>
      <c r="G47" s="60">
        <f t="shared" ref="G47:G53" si="7">F47-B47</f>
        <v>0</v>
      </c>
    </row>
    <row r="48" spans="1:8" x14ac:dyDescent="0.25">
      <c r="A48" s="69" t="s">
        <v>251</v>
      </c>
      <c r="B48" s="60"/>
      <c r="C48" s="60"/>
      <c r="D48" s="60"/>
      <c r="E48" s="60"/>
      <c r="F48" s="60"/>
      <c r="G48" s="60">
        <f t="shared" si="7"/>
        <v>0</v>
      </c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>
        <f t="shared" si="7"/>
        <v>0</v>
      </c>
    </row>
    <row r="50" spans="1:7" x14ac:dyDescent="0.25">
      <c r="A50" s="69" t="s">
        <v>253</v>
      </c>
      <c r="B50" s="60"/>
      <c r="C50" s="60"/>
      <c r="D50" s="60"/>
      <c r="E50" s="60"/>
      <c r="F50" s="60"/>
      <c r="G50" s="60">
        <f t="shared" si="7"/>
        <v>0</v>
      </c>
    </row>
    <row r="51" spans="1:7" x14ac:dyDescent="0.25">
      <c r="A51" s="69" t="s">
        <v>254</v>
      </c>
      <c r="B51" s="60"/>
      <c r="C51" s="60"/>
      <c r="D51" s="60"/>
      <c r="E51" s="60"/>
      <c r="F51" s="60"/>
      <c r="G51" s="60">
        <f t="shared" si="7"/>
        <v>0</v>
      </c>
    </row>
    <row r="52" spans="1:7" x14ac:dyDescent="0.25">
      <c r="A52" s="48" t="s">
        <v>255</v>
      </c>
      <c r="B52" s="60"/>
      <c r="C52" s="60"/>
      <c r="D52" s="60"/>
      <c r="E52" s="60"/>
      <c r="F52" s="60"/>
      <c r="G52" s="60">
        <f t="shared" si="7"/>
        <v>0</v>
      </c>
    </row>
    <row r="53" spans="1:7" x14ac:dyDescent="0.25">
      <c r="A53" s="63" t="s">
        <v>256</v>
      </c>
      <c r="B53" s="60"/>
      <c r="C53" s="60"/>
      <c r="D53" s="60"/>
      <c r="E53" s="60"/>
      <c r="F53" s="60"/>
      <c r="G53" s="60">
        <f t="shared" si="7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8">SUM(C55:C58)</f>
        <v>0</v>
      </c>
      <c r="D54" s="60">
        <f t="shared" si="8"/>
        <v>0</v>
      </c>
      <c r="E54" s="60">
        <f t="shared" si="8"/>
        <v>0</v>
      </c>
      <c r="F54" s="60">
        <f t="shared" si="8"/>
        <v>0</v>
      </c>
      <c r="G54" s="60">
        <f t="shared" si="8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>
        <f>F55-B55</f>
        <v>0</v>
      </c>
    </row>
    <row r="56" spans="1:7" x14ac:dyDescent="0.25">
      <c r="A56" s="69" t="s">
        <v>259</v>
      </c>
      <c r="B56" s="60"/>
      <c r="C56" s="60"/>
      <c r="D56" s="60"/>
      <c r="E56" s="60"/>
      <c r="F56" s="60"/>
      <c r="G56" s="60">
        <f t="shared" ref="G56:G58" si="9">F56-B56</f>
        <v>0</v>
      </c>
    </row>
    <row r="57" spans="1:7" x14ac:dyDescent="0.25">
      <c r="A57" s="69" t="s">
        <v>260</v>
      </c>
      <c r="B57" s="60"/>
      <c r="C57" s="60"/>
      <c r="D57" s="60"/>
      <c r="E57" s="60"/>
      <c r="F57" s="60"/>
      <c r="G57" s="60">
        <f t="shared" si="9"/>
        <v>0</v>
      </c>
    </row>
    <row r="58" spans="1:7" x14ac:dyDescent="0.25">
      <c r="A58" s="48" t="s">
        <v>261</v>
      </c>
      <c r="B58" s="60"/>
      <c r="C58" s="60"/>
      <c r="D58" s="60"/>
      <c r="E58" s="60"/>
      <c r="F58" s="60"/>
      <c r="G58" s="60">
        <f t="shared" si="9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0">SUM(C60:C61)</f>
        <v>0</v>
      </c>
      <c r="D59" s="60">
        <f t="shared" si="10"/>
        <v>0</v>
      </c>
      <c r="E59" s="60">
        <f t="shared" si="10"/>
        <v>0</v>
      </c>
      <c r="F59" s="60">
        <f t="shared" si="10"/>
        <v>0</v>
      </c>
      <c r="G59" s="60">
        <f t="shared" si="10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>
        <f>F60-B60</f>
        <v>0</v>
      </c>
    </row>
    <row r="61" spans="1:7" x14ac:dyDescent="0.25">
      <c r="A61" s="69" t="s">
        <v>264</v>
      </c>
      <c r="B61" s="60"/>
      <c r="C61" s="60"/>
      <c r="D61" s="60"/>
      <c r="E61" s="60"/>
      <c r="F61" s="60"/>
      <c r="G61" s="60">
        <f>F61-B61</f>
        <v>0</v>
      </c>
    </row>
    <row r="62" spans="1:7" x14ac:dyDescent="0.25">
      <c r="A62" s="53" t="s">
        <v>265</v>
      </c>
      <c r="B62" s="60"/>
      <c r="C62" s="60"/>
      <c r="D62" s="60"/>
      <c r="E62" s="60"/>
      <c r="F62" s="60"/>
      <c r="G62" s="60">
        <f>F62-B62</f>
        <v>0</v>
      </c>
    </row>
    <row r="63" spans="1:7" x14ac:dyDescent="0.25">
      <c r="A63" s="53" t="s">
        <v>266</v>
      </c>
      <c r="B63" s="60"/>
      <c r="C63" s="60"/>
      <c r="D63" s="60"/>
      <c r="E63" s="60"/>
      <c r="F63" s="60"/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1">C45+C54+C59+C62+C63</f>
        <v>0</v>
      </c>
      <c r="D65" s="61">
        <f t="shared" si="11"/>
        <v>0</v>
      </c>
      <c r="E65" s="61">
        <f t="shared" si="11"/>
        <v>0</v>
      </c>
      <c r="F65" s="61">
        <f t="shared" si="11"/>
        <v>0</v>
      </c>
      <c r="G65" s="61">
        <f t="shared" si="11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2">C68</f>
        <v>0</v>
      </c>
      <c r="D67" s="61">
        <f t="shared" si="12"/>
        <v>0</v>
      </c>
      <c r="E67" s="61">
        <f t="shared" si="12"/>
        <v>0</v>
      </c>
      <c r="F67" s="61">
        <f t="shared" si="12"/>
        <v>0</v>
      </c>
      <c r="G67" s="61">
        <f t="shared" si="12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156">
        <f>B41+B65+B67</f>
        <v>43798062</v>
      </c>
      <c r="C70" s="61">
        <f t="shared" ref="C70" si="13">C41+C65+C67</f>
        <v>5776583.9100000001</v>
      </c>
      <c r="D70" s="156">
        <f>D41+D65+D67</f>
        <v>49574645.910000004</v>
      </c>
      <c r="E70" s="156">
        <f>E41+E65+E67</f>
        <v>49574645.910000004</v>
      </c>
      <c r="F70" s="156">
        <f>F41+F65+F67</f>
        <v>49574645.910000004</v>
      </c>
      <c r="G70" s="156">
        <f>G41+G65+G67</f>
        <v>5776583.9100000001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9" t="s">
        <v>272</v>
      </c>
      <c r="B73" s="60"/>
      <c r="C73" s="60"/>
      <c r="D73" s="60"/>
      <c r="E73" s="60"/>
      <c r="F73" s="60"/>
      <c r="G73" s="60">
        <f>F73-B73</f>
        <v>0</v>
      </c>
    </row>
    <row r="74" spans="1:7" ht="30" x14ac:dyDescent="0.25">
      <c r="A74" s="129" t="s">
        <v>273</v>
      </c>
      <c r="B74" s="60"/>
      <c r="C74" s="60"/>
      <c r="D74" s="60"/>
      <c r="E74" s="60"/>
      <c r="F74" s="60"/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4">C73+C74</f>
        <v>0</v>
      </c>
      <c r="D75" s="61">
        <f t="shared" si="14"/>
        <v>0</v>
      </c>
      <c r="E75" s="61">
        <f t="shared" si="14"/>
        <v>0</v>
      </c>
      <c r="F75" s="61">
        <f t="shared" si="14"/>
        <v>0</v>
      </c>
      <c r="G75" s="61">
        <f t="shared" si="14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35890599</v>
      </c>
      <c r="Q6" s="18">
        <f>'Formato 5'!C12</f>
        <v>6071155.5300000003</v>
      </c>
      <c r="R6" s="18">
        <f>'Formato 5'!D12</f>
        <v>41961754.530000001</v>
      </c>
      <c r="S6" s="18">
        <f>'Formato 5'!E12</f>
        <v>41961754.530000001</v>
      </c>
      <c r="T6" s="18">
        <f>'Formato 5'!F12</f>
        <v>41961754.530000001</v>
      </c>
      <c r="U6" s="18">
        <f>'Formato 5'!G12</f>
        <v>6071155.5300000003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885168</v>
      </c>
      <c r="Q7" s="18">
        <f>'Formato 5'!C13</f>
        <v>1697324.11</v>
      </c>
      <c r="R7" s="18">
        <f>'Formato 5'!D13</f>
        <v>2582492.11</v>
      </c>
      <c r="S7" s="18">
        <f>'Formato 5'!E13</f>
        <v>2582492.11</v>
      </c>
      <c r="T7" s="18">
        <f>'Formato 5'!F13</f>
        <v>2582492.11</v>
      </c>
      <c r="U7" s="18">
        <f>'Formato 5'!G13</f>
        <v>1697324.11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622295</v>
      </c>
      <c r="Q8" s="18">
        <f>'Formato 5'!C14</f>
        <v>9788.92</v>
      </c>
      <c r="R8" s="18">
        <f>'Formato 5'!D14</f>
        <v>632083.92000000004</v>
      </c>
      <c r="S8" s="18">
        <f>'Formato 5'!E14</f>
        <v>632083.92000000004</v>
      </c>
      <c r="T8" s="18">
        <f>'Formato 5'!F14</f>
        <v>632083.92000000004</v>
      </c>
      <c r="U8" s="18">
        <f>'Formato 5'!G14</f>
        <v>9788.92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6400000</v>
      </c>
      <c r="Q29" s="18">
        <f>'Formato 5'!C35</f>
        <v>-2001684.65</v>
      </c>
      <c r="R29" s="18">
        <f>'Formato 5'!D35</f>
        <v>4398315.3499999996</v>
      </c>
      <c r="S29" s="18">
        <f>'Formato 5'!E35</f>
        <v>4398315.3499999996</v>
      </c>
      <c r="T29" s="18">
        <f>'Formato 5'!F35</f>
        <v>4398315.3499999996</v>
      </c>
      <c r="U29" s="18">
        <f>'Formato 5'!G35</f>
        <v>-2001684.65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6400000</v>
      </c>
      <c r="Q30" s="18">
        <f>'Formato 5'!C36</f>
        <v>-2001684.65</v>
      </c>
      <c r="R30" s="18">
        <f>'Formato 5'!D36</f>
        <v>4398315.3499999996</v>
      </c>
      <c r="S30" s="18">
        <f>'Formato 5'!E36</f>
        <v>4398315.3499999996</v>
      </c>
      <c r="T30" s="18">
        <f>'Formato 5'!F36</f>
        <v>4398315.3499999996</v>
      </c>
      <c r="U30" s="18">
        <f>'Formato 5'!G36</f>
        <v>-2001684.65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43798062</v>
      </c>
      <c r="Q34">
        <f>'Formato 5'!C41</f>
        <v>5776583.9100000001</v>
      </c>
      <c r="R34">
        <f>'Formato 5'!D41</f>
        <v>49574645.910000004</v>
      </c>
      <c r="S34">
        <f>'Formato 5'!E41</f>
        <v>49574645.910000004</v>
      </c>
      <c r="T34">
        <f>'Formato 5'!F41</f>
        <v>49574645.910000004</v>
      </c>
      <c r="U34">
        <f>'Formato 5'!G41</f>
        <v>5776583.9100000001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5776583.9100000001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80" zoomScaleNormal="80" zoomScalePageLayoutView="90" workbookViewId="0">
      <selection activeCell="A9" sqref="A9"/>
    </sheetView>
  </sheetViews>
  <sheetFormatPr baseColWidth="10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91" t="s">
        <v>3285</v>
      </c>
      <c r="B1" s="190"/>
      <c r="C1" s="190"/>
      <c r="D1" s="190"/>
      <c r="E1" s="190"/>
      <c r="F1" s="190"/>
      <c r="G1" s="190"/>
    </row>
    <row r="2" spans="1:7" x14ac:dyDescent="0.25">
      <c r="A2" s="194" t="str">
        <f>ENTE_PUBLICO_A</f>
        <v>Sistema Municipal de Agua Potable y Alcantarillado de Moroleón, Gobierno del Estado de Guanajuato (a)</v>
      </c>
      <c r="B2" s="194"/>
      <c r="C2" s="194"/>
      <c r="D2" s="194"/>
      <c r="E2" s="194"/>
      <c r="F2" s="194"/>
      <c r="G2" s="194"/>
    </row>
    <row r="3" spans="1:7" x14ac:dyDescent="0.25">
      <c r="A3" s="195" t="s">
        <v>277</v>
      </c>
      <c r="B3" s="195"/>
      <c r="C3" s="195"/>
      <c r="D3" s="195"/>
      <c r="E3" s="195"/>
      <c r="F3" s="195"/>
      <c r="G3" s="195"/>
    </row>
    <row r="4" spans="1:7" x14ac:dyDescent="0.25">
      <c r="A4" s="195" t="s">
        <v>278</v>
      </c>
      <c r="B4" s="195"/>
      <c r="C4" s="195"/>
      <c r="D4" s="195"/>
      <c r="E4" s="195"/>
      <c r="F4" s="195"/>
      <c r="G4" s="195"/>
    </row>
    <row r="5" spans="1:7" x14ac:dyDescent="0.25">
      <c r="A5" s="196" t="str">
        <f>TRIMESTRE</f>
        <v>Del 1 de enero al 31 de diciembre de 2019 (b)</v>
      </c>
      <c r="B5" s="196"/>
      <c r="C5" s="196"/>
      <c r="D5" s="196"/>
      <c r="E5" s="196"/>
      <c r="F5" s="196"/>
      <c r="G5" s="196"/>
    </row>
    <row r="6" spans="1:7" x14ac:dyDescent="0.25">
      <c r="A6" s="188" t="s">
        <v>118</v>
      </c>
      <c r="B6" s="188"/>
      <c r="C6" s="188"/>
      <c r="D6" s="188"/>
      <c r="E6" s="188"/>
      <c r="F6" s="188"/>
      <c r="G6" s="188"/>
    </row>
    <row r="7" spans="1:7" ht="15" customHeight="1" x14ac:dyDescent="0.25">
      <c r="A7" s="192" t="s">
        <v>0</v>
      </c>
      <c r="B7" s="192" t="s">
        <v>279</v>
      </c>
      <c r="C7" s="192"/>
      <c r="D7" s="192"/>
      <c r="E7" s="192"/>
      <c r="F7" s="192"/>
      <c r="G7" s="193" t="s">
        <v>280</v>
      </c>
    </row>
    <row r="8" spans="1:7" ht="30" x14ac:dyDescent="0.25">
      <c r="A8" s="192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92"/>
    </row>
    <row r="9" spans="1:7" x14ac:dyDescent="0.25">
      <c r="A9" s="82" t="s">
        <v>285</v>
      </c>
      <c r="B9" s="165">
        <f t="shared" ref="B9:G9" si="0">SUM(B10,B18,B28,B38,B48,B58,B62,B71,B75)</f>
        <v>43798062</v>
      </c>
      <c r="C9" s="165">
        <f t="shared" si="0"/>
        <v>15506969.59</v>
      </c>
      <c r="D9" s="165">
        <f t="shared" si="0"/>
        <v>59305031.590000004</v>
      </c>
      <c r="E9" s="165">
        <f t="shared" si="0"/>
        <v>46741094.780000001</v>
      </c>
      <c r="F9" s="165">
        <f>SUM(F10,F18,F28,F38,F48,F58,F62,F71,F75)</f>
        <v>38309745.170000002</v>
      </c>
      <c r="G9" s="165">
        <f t="shared" si="0"/>
        <v>12563936.809999999</v>
      </c>
    </row>
    <row r="10" spans="1:7" x14ac:dyDescent="0.25">
      <c r="A10" s="83" t="s">
        <v>286</v>
      </c>
      <c r="B10" s="161">
        <f t="shared" ref="B10:G10" si="1">SUM(B11:B17)</f>
        <v>15365123</v>
      </c>
      <c r="C10" s="80">
        <f t="shared" si="1"/>
        <v>0</v>
      </c>
      <c r="D10" s="161">
        <f t="shared" si="1"/>
        <v>15365123</v>
      </c>
      <c r="E10" s="161">
        <f t="shared" si="1"/>
        <v>11834845.709999999</v>
      </c>
      <c r="F10" s="161">
        <f t="shared" si="1"/>
        <v>11834845.709999999</v>
      </c>
      <c r="G10" s="161">
        <f t="shared" si="1"/>
        <v>3530277.29</v>
      </c>
    </row>
    <row r="11" spans="1:7" x14ac:dyDescent="0.25">
      <c r="A11" s="84" t="s">
        <v>287</v>
      </c>
      <c r="B11" s="161">
        <v>9020053</v>
      </c>
      <c r="C11" s="80" t="s">
        <v>3305</v>
      </c>
      <c r="D11" s="161">
        <v>9020053</v>
      </c>
      <c r="E11" s="161">
        <v>8064446.0800000001</v>
      </c>
      <c r="F11" s="161">
        <v>8064446.0800000001</v>
      </c>
      <c r="G11" s="161">
        <v>955606.92</v>
      </c>
    </row>
    <row r="12" spans="1:7" x14ac:dyDescent="0.25">
      <c r="A12" s="84" t="s">
        <v>288</v>
      </c>
      <c r="B12" s="80"/>
      <c r="C12" s="80"/>
      <c r="D12" s="80" t="s">
        <v>3305</v>
      </c>
      <c r="E12" s="80"/>
      <c r="F12" s="80"/>
      <c r="G12" s="80" t="s">
        <v>3305</v>
      </c>
    </row>
    <row r="13" spans="1:7" ht="14.25" customHeight="1" x14ac:dyDescent="0.25">
      <c r="A13" s="84" t="s">
        <v>289</v>
      </c>
      <c r="B13" s="161">
        <v>2205695</v>
      </c>
      <c r="C13" s="80" t="s">
        <v>3305</v>
      </c>
      <c r="D13" s="161">
        <v>2205695</v>
      </c>
      <c r="E13" s="161">
        <v>1513538.26</v>
      </c>
      <c r="F13" s="161">
        <v>1513538.26</v>
      </c>
      <c r="G13" s="161">
        <v>692156.74</v>
      </c>
    </row>
    <row r="14" spans="1:7" ht="14.25" customHeight="1" x14ac:dyDescent="0.25">
      <c r="A14" s="84" t="s">
        <v>290</v>
      </c>
      <c r="B14" s="161">
        <v>2529521</v>
      </c>
      <c r="C14" s="80" t="s">
        <v>3305</v>
      </c>
      <c r="D14" s="161">
        <v>2529521</v>
      </c>
      <c r="E14" s="161">
        <v>1885960.28</v>
      </c>
      <c r="F14" s="161">
        <v>1885960.28</v>
      </c>
      <c r="G14" s="161">
        <v>643560.72</v>
      </c>
    </row>
    <row r="15" spans="1:7" x14ac:dyDescent="0.25">
      <c r="A15" s="84" t="s">
        <v>291</v>
      </c>
      <c r="B15" s="161">
        <v>960524</v>
      </c>
      <c r="C15" s="80" t="s">
        <v>3305</v>
      </c>
      <c r="D15" s="161">
        <v>960524</v>
      </c>
      <c r="E15" s="161">
        <v>370901.09</v>
      </c>
      <c r="F15" s="161">
        <v>370901.09</v>
      </c>
      <c r="G15" s="161">
        <v>589622.91</v>
      </c>
    </row>
    <row r="16" spans="1:7" ht="14.25" customHeight="1" x14ac:dyDescent="0.25">
      <c r="A16" s="84" t="s">
        <v>292</v>
      </c>
      <c r="B16" s="161">
        <v>649330</v>
      </c>
      <c r="C16" s="80" t="s">
        <v>3305</v>
      </c>
      <c r="D16" s="161">
        <v>649330</v>
      </c>
      <c r="E16" s="80" t="s">
        <v>3305</v>
      </c>
      <c r="F16" s="80" t="s">
        <v>3305</v>
      </c>
      <c r="G16" s="161">
        <v>649330</v>
      </c>
    </row>
    <row r="17" spans="1:7" x14ac:dyDescent="0.25">
      <c r="A17" s="84" t="s">
        <v>293</v>
      </c>
      <c r="B17" s="80"/>
      <c r="C17" s="80"/>
      <c r="D17" s="80" t="s">
        <v>3305</v>
      </c>
      <c r="E17" s="80"/>
      <c r="F17" s="80"/>
      <c r="G17" s="80" t="s">
        <v>3305</v>
      </c>
    </row>
    <row r="18" spans="1:7" x14ac:dyDescent="0.25">
      <c r="A18" s="83" t="s">
        <v>294</v>
      </c>
      <c r="B18" s="161">
        <f t="shared" ref="B18:F18" si="2">SUM(B19:B27)</f>
        <v>3989661</v>
      </c>
      <c r="C18" s="80">
        <f t="shared" si="2"/>
        <v>1966424.5899999999</v>
      </c>
      <c r="D18" s="161">
        <f t="shared" si="2"/>
        <v>5956085.5900000017</v>
      </c>
      <c r="E18" s="161">
        <f t="shared" si="2"/>
        <v>4347271.1099999994</v>
      </c>
      <c r="F18" s="161">
        <f t="shared" si="2"/>
        <v>4347271.1099999994</v>
      </c>
      <c r="G18" s="161">
        <f>SUM(G19:G27)</f>
        <v>1608814.4799999997</v>
      </c>
    </row>
    <row r="19" spans="1:7" x14ac:dyDescent="0.25">
      <c r="A19" s="84" t="s">
        <v>295</v>
      </c>
      <c r="B19" s="161">
        <v>253533</v>
      </c>
      <c r="C19" s="161">
        <v>23735.34</v>
      </c>
      <c r="D19" s="161">
        <v>277268.34000000003</v>
      </c>
      <c r="E19" s="161">
        <v>180053.28</v>
      </c>
      <c r="F19" s="161">
        <v>180053.28</v>
      </c>
      <c r="G19" s="161">
        <v>97215.06</v>
      </c>
    </row>
    <row r="20" spans="1:7" x14ac:dyDescent="0.25">
      <c r="A20" s="84" t="s">
        <v>296</v>
      </c>
      <c r="B20" s="161">
        <v>65953</v>
      </c>
      <c r="C20" s="161">
        <v>-7683.9</v>
      </c>
      <c r="D20" s="161">
        <v>58269.1</v>
      </c>
      <c r="E20" s="161">
        <v>37936.239999999998</v>
      </c>
      <c r="F20" s="161">
        <v>37936.239999999998</v>
      </c>
      <c r="G20" s="161">
        <v>20332.86</v>
      </c>
    </row>
    <row r="21" spans="1:7" x14ac:dyDescent="0.25">
      <c r="A21" s="84" t="s">
        <v>297</v>
      </c>
      <c r="B21" s="80"/>
      <c r="C21" s="80"/>
      <c r="D21" s="80" t="s">
        <v>3305</v>
      </c>
      <c r="E21" s="80"/>
      <c r="F21" s="80"/>
      <c r="G21" s="80" t="s">
        <v>3305</v>
      </c>
    </row>
    <row r="22" spans="1:7" x14ac:dyDescent="0.25">
      <c r="A22" s="84" t="s">
        <v>298</v>
      </c>
      <c r="B22" s="161">
        <v>3033937</v>
      </c>
      <c r="C22" s="161">
        <v>1834385.78</v>
      </c>
      <c r="D22" s="161">
        <v>4868322.78</v>
      </c>
      <c r="E22" s="161">
        <v>3615513.83</v>
      </c>
      <c r="F22" s="161">
        <v>3615513.83</v>
      </c>
      <c r="G22" s="161">
        <v>1252808.95</v>
      </c>
    </row>
    <row r="23" spans="1:7" x14ac:dyDescent="0.25">
      <c r="A23" s="84" t="s">
        <v>299</v>
      </c>
      <c r="B23" s="161">
        <v>18948</v>
      </c>
      <c r="C23" s="161">
        <v>-15239.56</v>
      </c>
      <c r="D23" s="161">
        <v>3708.44</v>
      </c>
      <c r="E23" s="80" t="s">
        <v>3305</v>
      </c>
      <c r="F23" s="80" t="s">
        <v>3305</v>
      </c>
      <c r="G23" s="161">
        <v>3708.44</v>
      </c>
    </row>
    <row r="24" spans="1:7" x14ac:dyDescent="0.25">
      <c r="A24" s="84" t="s">
        <v>300</v>
      </c>
      <c r="B24" s="161">
        <v>369294</v>
      </c>
      <c r="C24" s="161">
        <v>199187.4</v>
      </c>
      <c r="D24" s="161">
        <v>568481.4</v>
      </c>
      <c r="E24" s="161">
        <v>403793.08</v>
      </c>
      <c r="F24" s="161">
        <v>403793.08</v>
      </c>
      <c r="G24" s="161">
        <v>164688.32000000001</v>
      </c>
    </row>
    <row r="25" spans="1:7" x14ac:dyDescent="0.25">
      <c r="A25" s="84" t="s">
        <v>301</v>
      </c>
      <c r="B25" s="161">
        <v>140263</v>
      </c>
      <c r="C25" s="161">
        <v>5020.3599999999997</v>
      </c>
      <c r="D25" s="161">
        <v>145283.35999999999</v>
      </c>
      <c r="E25" s="161">
        <v>98544.71</v>
      </c>
      <c r="F25" s="161">
        <v>98544.71</v>
      </c>
      <c r="G25" s="161">
        <v>46738.65</v>
      </c>
    </row>
    <row r="26" spans="1:7" x14ac:dyDescent="0.25">
      <c r="A26" s="84" t="s">
        <v>302</v>
      </c>
      <c r="B26" s="80"/>
      <c r="C26" s="80"/>
      <c r="D26" s="80" t="s">
        <v>3305</v>
      </c>
      <c r="E26" s="80"/>
      <c r="F26" s="80"/>
      <c r="G26" s="80" t="s">
        <v>3305</v>
      </c>
    </row>
    <row r="27" spans="1:7" x14ac:dyDescent="0.25">
      <c r="A27" s="84" t="s">
        <v>303</v>
      </c>
      <c r="B27" s="161">
        <v>107733</v>
      </c>
      <c r="C27" s="161">
        <v>-72980.83</v>
      </c>
      <c r="D27" s="161">
        <v>34752.17</v>
      </c>
      <c r="E27" s="161">
        <v>11429.97</v>
      </c>
      <c r="F27" s="161">
        <v>11429.97</v>
      </c>
      <c r="G27" s="161">
        <v>23322.2</v>
      </c>
    </row>
    <row r="28" spans="1:7" x14ac:dyDescent="0.25">
      <c r="A28" s="83" t="s">
        <v>304</v>
      </c>
      <c r="B28" s="161">
        <f t="shared" ref="B28:G28" si="3">SUM(B29:B37)</f>
        <v>19127933</v>
      </c>
      <c r="C28" s="80">
        <f t="shared" si="3"/>
        <v>6462554.8799999999</v>
      </c>
      <c r="D28" s="161">
        <f t="shared" si="3"/>
        <v>25590487.879999999</v>
      </c>
      <c r="E28" s="161">
        <f t="shared" si="3"/>
        <v>18167676.93</v>
      </c>
      <c r="F28" s="161">
        <f t="shared" si="3"/>
        <v>18167676.93</v>
      </c>
      <c r="G28" s="161">
        <f t="shared" si="3"/>
        <v>7422810.9500000002</v>
      </c>
    </row>
    <row r="29" spans="1:7" x14ac:dyDescent="0.25">
      <c r="A29" s="84" t="s">
        <v>305</v>
      </c>
      <c r="B29" s="161">
        <v>9134440</v>
      </c>
      <c r="C29" s="161">
        <v>4069055.9</v>
      </c>
      <c r="D29" s="161">
        <v>13203495.9</v>
      </c>
      <c r="E29" s="161">
        <v>9585329.0600000005</v>
      </c>
      <c r="F29" s="161">
        <v>9585329.0600000005</v>
      </c>
      <c r="G29" s="161">
        <v>3618166.84</v>
      </c>
    </row>
    <row r="30" spans="1:7" x14ac:dyDescent="0.25">
      <c r="A30" s="84" t="s">
        <v>306</v>
      </c>
      <c r="B30" s="80"/>
      <c r="C30" s="80"/>
      <c r="D30" s="80" t="s">
        <v>3305</v>
      </c>
      <c r="E30" s="80"/>
      <c r="F30" s="80"/>
      <c r="G30" s="80" t="s">
        <v>3305</v>
      </c>
    </row>
    <row r="31" spans="1:7" x14ac:dyDescent="0.25">
      <c r="A31" s="84" t="s">
        <v>307</v>
      </c>
      <c r="B31" s="161">
        <v>620931</v>
      </c>
      <c r="C31" s="161">
        <v>-2714.27</v>
      </c>
      <c r="D31" s="161">
        <v>618216.73</v>
      </c>
      <c r="E31" s="161">
        <v>394101.99</v>
      </c>
      <c r="F31" s="161">
        <v>394101.99</v>
      </c>
      <c r="G31" s="161">
        <v>224114.74</v>
      </c>
    </row>
    <row r="32" spans="1:7" x14ac:dyDescent="0.25">
      <c r="A32" s="84" t="s">
        <v>308</v>
      </c>
      <c r="B32" s="161">
        <v>183296</v>
      </c>
      <c r="C32" s="161">
        <v>2201.8200000000002</v>
      </c>
      <c r="D32" s="161">
        <v>185497.82</v>
      </c>
      <c r="E32" s="161">
        <v>120221.34</v>
      </c>
      <c r="F32" s="161">
        <v>120221.34</v>
      </c>
      <c r="G32" s="161">
        <v>65276.480000000003</v>
      </c>
    </row>
    <row r="33" spans="1:7" x14ac:dyDescent="0.25">
      <c r="A33" s="84" t="s">
        <v>309</v>
      </c>
      <c r="B33" s="161">
        <v>4217614</v>
      </c>
      <c r="C33" s="161">
        <v>743378.67</v>
      </c>
      <c r="D33" s="161">
        <v>4960992.67</v>
      </c>
      <c r="E33" s="161">
        <v>3412604.75</v>
      </c>
      <c r="F33" s="161">
        <v>3412604.75</v>
      </c>
      <c r="G33" s="161">
        <v>1548387.92</v>
      </c>
    </row>
    <row r="34" spans="1:7" x14ac:dyDescent="0.25">
      <c r="A34" s="84" t="s">
        <v>310</v>
      </c>
      <c r="B34" s="161">
        <v>210287</v>
      </c>
      <c r="C34" s="161">
        <v>75046.8</v>
      </c>
      <c r="D34" s="161">
        <v>285333.8</v>
      </c>
      <c r="E34" s="161">
        <v>185781.78</v>
      </c>
      <c r="F34" s="161">
        <v>185781.78</v>
      </c>
      <c r="G34" s="161">
        <v>99552.02</v>
      </c>
    </row>
    <row r="35" spans="1:7" x14ac:dyDescent="0.25">
      <c r="A35" s="84" t="s">
        <v>311</v>
      </c>
      <c r="B35" s="161">
        <v>128592</v>
      </c>
      <c r="C35" s="161">
        <v>-41480.800000000003</v>
      </c>
      <c r="D35" s="161">
        <v>87111.2</v>
      </c>
      <c r="E35" s="161">
        <v>51804.58</v>
      </c>
      <c r="F35" s="161">
        <v>51804.58</v>
      </c>
      <c r="G35" s="161">
        <v>35306.620000000003</v>
      </c>
    </row>
    <row r="36" spans="1:7" x14ac:dyDescent="0.25">
      <c r="A36" s="84" t="s">
        <v>312</v>
      </c>
      <c r="B36" s="161">
        <v>110921</v>
      </c>
      <c r="C36" s="161">
        <v>-16918.21</v>
      </c>
      <c r="D36" s="161">
        <v>94002.79</v>
      </c>
      <c r="E36" s="161">
        <v>57744.42</v>
      </c>
      <c r="F36" s="161">
        <v>57744.42</v>
      </c>
      <c r="G36" s="161">
        <v>36258.370000000003</v>
      </c>
    </row>
    <row r="37" spans="1:7" x14ac:dyDescent="0.25">
      <c r="A37" s="84" t="s">
        <v>313</v>
      </c>
      <c r="B37" s="161">
        <v>4521852</v>
      </c>
      <c r="C37" s="161">
        <v>1633984.97</v>
      </c>
      <c r="D37" s="161">
        <v>6155836.9699999997</v>
      </c>
      <c r="E37" s="161">
        <v>4360089.01</v>
      </c>
      <c r="F37" s="161">
        <v>4360089.01</v>
      </c>
      <c r="G37" s="161">
        <v>1795747.96</v>
      </c>
    </row>
    <row r="38" spans="1:7" x14ac:dyDescent="0.25">
      <c r="A38" s="83" t="s">
        <v>314</v>
      </c>
      <c r="B38" s="80">
        <f t="shared" ref="B38:G38" si="4">SUM(B39:B47)</f>
        <v>10393</v>
      </c>
      <c r="C38" s="80">
        <f t="shared" si="4"/>
        <v>-8358.91</v>
      </c>
      <c r="D38" s="80">
        <f t="shared" si="4"/>
        <v>2034.09</v>
      </c>
      <c r="E38" s="80">
        <f t="shared" si="4"/>
        <v>0</v>
      </c>
      <c r="F38" s="80">
        <f t="shared" si="4"/>
        <v>0</v>
      </c>
      <c r="G38" s="80">
        <f t="shared" si="4"/>
        <v>2034.09</v>
      </c>
    </row>
    <row r="39" spans="1:7" x14ac:dyDescent="0.25">
      <c r="A39" s="84" t="s">
        <v>315</v>
      </c>
      <c r="B39" s="80"/>
      <c r="C39" s="80"/>
      <c r="D39" s="80" t="s">
        <v>3305</v>
      </c>
      <c r="E39" s="80"/>
      <c r="F39" s="80"/>
      <c r="G39" s="80" t="s">
        <v>3305</v>
      </c>
    </row>
    <row r="40" spans="1:7" x14ac:dyDescent="0.25">
      <c r="A40" s="84" t="s">
        <v>316</v>
      </c>
      <c r="B40" s="80"/>
      <c r="C40" s="80"/>
      <c r="D40" s="80" t="s">
        <v>3305</v>
      </c>
      <c r="E40" s="80"/>
      <c r="F40" s="80"/>
      <c r="G40" s="80" t="s">
        <v>3305</v>
      </c>
    </row>
    <row r="41" spans="1:7" x14ac:dyDescent="0.25">
      <c r="A41" s="84" t="s">
        <v>317</v>
      </c>
      <c r="B41" s="80"/>
      <c r="C41" s="80"/>
      <c r="D41" s="80" t="s">
        <v>3305</v>
      </c>
      <c r="E41" s="80"/>
      <c r="F41" s="80"/>
      <c r="G41" s="80" t="s">
        <v>3305</v>
      </c>
    </row>
    <row r="42" spans="1:7" x14ac:dyDescent="0.25">
      <c r="A42" s="84" t="s">
        <v>318</v>
      </c>
      <c r="B42" s="161">
        <v>10393</v>
      </c>
      <c r="C42" s="161">
        <v>-8358.91</v>
      </c>
      <c r="D42" s="161">
        <v>2034.09</v>
      </c>
      <c r="E42" s="80" t="s">
        <v>3305</v>
      </c>
      <c r="F42" s="80" t="s">
        <v>3305</v>
      </c>
      <c r="G42" s="161">
        <v>2034.09</v>
      </c>
    </row>
    <row r="43" spans="1:7" x14ac:dyDescent="0.25">
      <c r="A43" s="84" t="s">
        <v>319</v>
      </c>
      <c r="B43" s="80"/>
      <c r="C43" s="80"/>
      <c r="D43" s="80" t="s">
        <v>3305</v>
      </c>
      <c r="E43" s="80"/>
      <c r="F43" s="80"/>
      <c r="G43" s="80" t="s">
        <v>3305</v>
      </c>
    </row>
    <row r="44" spans="1:7" x14ac:dyDescent="0.25">
      <c r="A44" s="84" t="s">
        <v>320</v>
      </c>
      <c r="B44" s="80"/>
      <c r="C44" s="80"/>
      <c r="D44" s="80" t="s">
        <v>3305</v>
      </c>
      <c r="E44" s="80"/>
      <c r="F44" s="80"/>
      <c r="G44" s="80" t="s">
        <v>3305</v>
      </c>
    </row>
    <row r="45" spans="1:7" x14ac:dyDescent="0.25">
      <c r="A45" s="84" t="s">
        <v>321</v>
      </c>
      <c r="B45" s="80"/>
      <c r="C45" s="80"/>
      <c r="D45" s="80" t="s">
        <v>3305</v>
      </c>
      <c r="E45" s="80"/>
      <c r="F45" s="80"/>
      <c r="G45" s="80" t="s">
        <v>3305</v>
      </c>
    </row>
    <row r="46" spans="1:7" x14ac:dyDescent="0.25">
      <c r="A46" s="84" t="s">
        <v>322</v>
      </c>
      <c r="B46" s="80"/>
      <c r="C46" s="80"/>
      <c r="D46" s="80" t="s">
        <v>3305</v>
      </c>
      <c r="E46" s="80"/>
      <c r="F46" s="80"/>
      <c r="G46" s="80" t="s">
        <v>3305</v>
      </c>
    </row>
    <row r="47" spans="1:7" x14ac:dyDescent="0.25">
      <c r="A47" s="84" t="s">
        <v>323</v>
      </c>
      <c r="B47" s="80"/>
      <c r="C47" s="80"/>
      <c r="D47" s="80" t="s">
        <v>3305</v>
      </c>
      <c r="E47" s="80"/>
      <c r="F47" s="80"/>
      <c r="G47" s="80" t="s">
        <v>3305</v>
      </c>
    </row>
    <row r="48" spans="1:7" x14ac:dyDescent="0.25">
      <c r="A48" s="83" t="s">
        <v>324</v>
      </c>
      <c r="B48" s="161">
        <f t="shared" ref="B48:G48" si="5">SUM(B49:B57)</f>
        <v>2214698</v>
      </c>
      <c r="C48" s="161">
        <f t="shared" si="5"/>
        <v>4233429.71</v>
      </c>
      <c r="D48" s="161">
        <f t="shared" si="5"/>
        <v>6448127.71</v>
      </c>
      <c r="E48" s="161">
        <f t="shared" si="5"/>
        <v>6448127.71</v>
      </c>
      <c r="F48" s="161">
        <f t="shared" si="5"/>
        <v>248127.71000000002</v>
      </c>
      <c r="G48" s="161">
        <f t="shared" si="5"/>
        <v>0</v>
      </c>
    </row>
    <row r="49" spans="1:7" x14ac:dyDescent="0.25">
      <c r="A49" s="84" t="s">
        <v>325</v>
      </c>
      <c r="B49" s="161">
        <v>214698</v>
      </c>
      <c r="C49" s="161">
        <v>-148411.79999999999</v>
      </c>
      <c r="D49" s="161">
        <v>66286.2</v>
      </c>
      <c r="E49" s="161">
        <v>66286.2</v>
      </c>
      <c r="F49" s="161">
        <v>66286.2</v>
      </c>
      <c r="G49" s="161" t="s">
        <v>3305</v>
      </c>
    </row>
    <row r="50" spans="1:7" x14ac:dyDescent="0.25">
      <c r="A50" s="84" t="s">
        <v>326</v>
      </c>
      <c r="B50" s="80" t="s">
        <v>3305</v>
      </c>
      <c r="C50" s="161" t="s">
        <v>3305</v>
      </c>
      <c r="D50" s="161" t="s">
        <v>3305</v>
      </c>
      <c r="E50" s="80" t="s">
        <v>3305</v>
      </c>
      <c r="F50" s="80" t="s">
        <v>3305</v>
      </c>
      <c r="G50" s="161" t="s">
        <v>3305</v>
      </c>
    </row>
    <row r="51" spans="1:7" x14ac:dyDescent="0.25">
      <c r="A51" s="84" t="s">
        <v>327</v>
      </c>
      <c r="B51" s="80" t="s">
        <v>3305</v>
      </c>
      <c r="C51" s="161" t="s">
        <v>3305</v>
      </c>
      <c r="D51" s="161" t="s">
        <v>3305</v>
      </c>
      <c r="E51" s="80" t="s">
        <v>3305</v>
      </c>
      <c r="F51" s="80" t="s">
        <v>3305</v>
      </c>
      <c r="G51" s="161" t="s">
        <v>3305</v>
      </c>
    </row>
    <row r="52" spans="1:7" x14ac:dyDescent="0.25">
      <c r="A52" s="84" t="s">
        <v>328</v>
      </c>
      <c r="B52" s="161">
        <v>2000000</v>
      </c>
      <c r="C52" s="161">
        <v>4200000</v>
      </c>
      <c r="D52" s="161">
        <v>6200000</v>
      </c>
      <c r="E52" s="161">
        <v>6200000</v>
      </c>
      <c r="F52" s="80" t="s">
        <v>3305</v>
      </c>
      <c r="G52" s="161" t="s">
        <v>3305</v>
      </c>
    </row>
    <row r="53" spans="1:7" x14ac:dyDescent="0.25">
      <c r="A53" s="84" t="s">
        <v>329</v>
      </c>
      <c r="B53" s="80" t="s">
        <v>3305</v>
      </c>
      <c r="C53" s="161" t="s">
        <v>3305</v>
      </c>
      <c r="D53" s="161" t="s">
        <v>3305</v>
      </c>
      <c r="E53" s="80" t="s">
        <v>3305</v>
      </c>
      <c r="F53" s="80" t="s">
        <v>3305</v>
      </c>
      <c r="G53" s="161" t="s">
        <v>3305</v>
      </c>
    </row>
    <row r="54" spans="1:7" x14ac:dyDescent="0.25">
      <c r="A54" s="84" t="s">
        <v>330</v>
      </c>
      <c r="B54" s="80" t="s">
        <v>3305</v>
      </c>
      <c r="C54" s="161">
        <v>181841.51</v>
      </c>
      <c r="D54" s="161">
        <v>181841.51</v>
      </c>
      <c r="E54" s="161">
        <v>181841.51</v>
      </c>
      <c r="F54" s="161">
        <v>181841.51</v>
      </c>
      <c r="G54" s="161" t="s">
        <v>3305</v>
      </c>
    </row>
    <row r="55" spans="1:7" x14ac:dyDescent="0.25">
      <c r="A55" s="84" t="s">
        <v>331</v>
      </c>
      <c r="B55" s="80"/>
      <c r="C55" s="80"/>
      <c r="D55" s="80" t="s">
        <v>3305</v>
      </c>
      <c r="E55" s="80"/>
      <c r="F55" s="80"/>
      <c r="G55" s="80" t="s">
        <v>3305</v>
      </c>
    </row>
    <row r="56" spans="1:7" x14ac:dyDescent="0.25">
      <c r="A56" s="84" t="s">
        <v>332</v>
      </c>
      <c r="B56" s="80" t="s">
        <v>3305</v>
      </c>
      <c r="C56" s="161" t="s">
        <v>3305</v>
      </c>
      <c r="D56" s="161" t="s">
        <v>3305</v>
      </c>
      <c r="E56" s="80" t="s">
        <v>3305</v>
      </c>
      <c r="F56" s="80" t="s">
        <v>3305</v>
      </c>
      <c r="G56" s="161" t="s">
        <v>3305</v>
      </c>
    </row>
    <row r="57" spans="1:7" x14ac:dyDescent="0.25">
      <c r="A57" s="84" t="s">
        <v>333</v>
      </c>
      <c r="B57" s="80" t="s">
        <v>3305</v>
      </c>
      <c r="C57" s="161" t="s">
        <v>3305</v>
      </c>
      <c r="D57" s="161" t="s">
        <v>3305</v>
      </c>
      <c r="E57" s="80" t="s">
        <v>3305</v>
      </c>
      <c r="F57" s="80" t="s">
        <v>3305</v>
      </c>
      <c r="G57" s="161" t="s">
        <v>3305</v>
      </c>
    </row>
    <row r="58" spans="1:7" x14ac:dyDescent="0.25">
      <c r="A58" s="83" t="s">
        <v>334</v>
      </c>
      <c r="B58" s="80">
        <f t="shared" ref="B58:G58" si="6">SUM(B59:B61)</f>
        <v>3090254</v>
      </c>
      <c r="C58" s="80">
        <f t="shared" si="6"/>
        <v>2852919.3200000003</v>
      </c>
      <c r="D58" s="80">
        <f t="shared" si="6"/>
        <v>5943173.3200000003</v>
      </c>
      <c r="E58" s="80">
        <f t="shared" si="6"/>
        <v>5943173.3200000003</v>
      </c>
      <c r="F58" s="80">
        <f t="shared" si="6"/>
        <v>3711823.71</v>
      </c>
      <c r="G58" s="80">
        <f t="shared" si="6"/>
        <v>0</v>
      </c>
    </row>
    <row r="59" spans="1:7" x14ac:dyDescent="0.25">
      <c r="A59" s="84" t="s">
        <v>335</v>
      </c>
      <c r="B59" s="80"/>
      <c r="C59" s="80"/>
      <c r="D59" s="80" t="s">
        <v>3305</v>
      </c>
      <c r="E59" s="80"/>
      <c r="F59" s="80"/>
      <c r="G59" s="80" t="s">
        <v>3305</v>
      </c>
    </row>
    <row r="60" spans="1:7" x14ac:dyDescent="0.25">
      <c r="A60" s="84" t="s">
        <v>336</v>
      </c>
      <c r="B60" s="161">
        <v>3090253</v>
      </c>
      <c r="C60" s="161">
        <v>2506664.83</v>
      </c>
      <c r="D60" s="161">
        <v>5596917.8300000001</v>
      </c>
      <c r="E60" s="161">
        <v>5596917.8300000001</v>
      </c>
      <c r="F60" s="161">
        <v>3365568.22</v>
      </c>
      <c r="G60" s="161" t="s">
        <v>3305</v>
      </c>
    </row>
    <row r="61" spans="1:7" x14ac:dyDescent="0.25">
      <c r="A61" s="84" t="s">
        <v>337</v>
      </c>
      <c r="B61" s="80">
        <v>1</v>
      </c>
      <c r="C61" s="161">
        <v>346254.49</v>
      </c>
      <c r="D61" s="161">
        <v>346255.49</v>
      </c>
      <c r="E61" s="161">
        <v>346255.49</v>
      </c>
      <c r="F61" s="161">
        <v>346255.49</v>
      </c>
      <c r="G61" s="161" t="s">
        <v>3305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8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8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8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8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8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8"/>
        <v>0</v>
      </c>
    </row>
    <row r="70" spans="1:7" x14ac:dyDescent="0.25">
      <c r="A70" s="84" t="s">
        <v>346</v>
      </c>
      <c r="B70" s="80"/>
      <c r="C70" s="80"/>
      <c r="D70" s="80"/>
      <c r="E70" s="80"/>
      <c r="F70" s="80"/>
      <c r="G70" s="80">
        <f t="shared" si="8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9">SUM(C72:C74)</f>
        <v>0</v>
      </c>
      <c r="D71" s="80">
        <f t="shared" si="9"/>
        <v>0</v>
      </c>
      <c r="E71" s="80">
        <f t="shared" si="9"/>
        <v>0</v>
      </c>
      <c r="F71" s="80">
        <f t="shared" si="9"/>
        <v>0</v>
      </c>
      <c r="G71" s="80">
        <f t="shared" si="9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10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10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1">SUM(C76:C82)</f>
        <v>0</v>
      </c>
      <c r="D75" s="80">
        <f t="shared" si="11"/>
        <v>0</v>
      </c>
      <c r="E75" s="80">
        <f t="shared" si="11"/>
        <v>0</v>
      </c>
      <c r="F75" s="80">
        <f t="shared" si="11"/>
        <v>0</v>
      </c>
      <c r="G75" s="80">
        <f t="shared" si="11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12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12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12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12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12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12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3">SUM(C85,C93,C103,C113,C123,C133,C137,C146,C150)</f>
        <v>0</v>
      </c>
      <c r="D84" s="79">
        <f t="shared" si="13"/>
        <v>0</v>
      </c>
      <c r="E84" s="79">
        <f t="shared" si="13"/>
        <v>0</v>
      </c>
      <c r="F84" s="79">
        <f t="shared" si="13"/>
        <v>0</v>
      </c>
      <c r="G84" s="79">
        <f t="shared" si="13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4">SUM(C86:C92)</f>
        <v>0</v>
      </c>
      <c r="D85" s="80">
        <f t="shared" si="14"/>
        <v>0</v>
      </c>
      <c r="E85" s="80">
        <f t="shared" si="14"/>
        <v>0</v>
      </c>
      <c r="F85" s="80">
        <f t="shared" si="14"/>
        <v>0</v>
      </c>
      <c r="G85" s="80">
        <f t="shared" si="14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15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15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15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15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15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15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16">SUM(C94:C102)</f>
        <v>0</v>
      </c>
      <c r="D93" s="80">
        <f t="shared" si="16"/>
        <v>0</v>
      </c>
      <c r="E93" s="80">
        <f t="shared" si="16"/>
        <v>0</v>
      </c>
      <c r="F93" s="80">
        <f t="shared" si="16"/>
        <v>0</v>
      </c>
      <c r="G93" s="80">
        <f t="shared" si="16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17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17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17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17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17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17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17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17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8">SUM(D104:D112)</f>
        <v>0</v>
      </c>
      <c r="E103" s="80">
        <f t="shared" si="18"/>
        <v>0</v>
      </c>
      <c r="F103" s="80">
        <f t="shared" si="18"/>
        <v>0</v>
      </c>
      <c r="G103" s="80">
        <f t="shared" si="18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19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19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19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19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19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19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19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19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0">SUM(C114:C122)</f>
        <v>0</v>
      </c>
      <c r="D113" s="80">
        <f t="shared" si="20"/>
        <v>0</v>
      </c>
      <c r="E113" s="80">
        <f t="shared" si="20"/>
        <v>0</v>
      </c>
      <c r="F113" s="80">
        <f t="shared" si="20"/>
        <v>0</v>
      </c>
      <c r="G113" s="80">
        <f t="shared" si="20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21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21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21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21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21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21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21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21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2">SUM(C124:C132)</f>
        <v>0</v>
      </c>
      <c r="D123" s="80">
        <f t="shared" si="22"/>
        <v>0</v>
      </c>
      <c r="E123" s="80">
        <f t="shared" si="22"/>
        <v>0</v>
      </c>
      <c r="F123" s="80">
        <f t="shared" si="22"/>
        <v>0</v>
      </c>
      <c r="G123" s="80">
        <f t="shared" si="22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23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23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23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23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23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23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23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23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24">SUM(C134:C136)</f>
        <v>0</v>
      </c>
      <c r="D133" s="80">
        <f t="shared" si="24"/>
        <v>0</v>
      </c>
      <c r="E133" s="80">
        <f t="shared" si="24"/>
        <v>0</v>
      </c>
      <c r="F133" s="80">
        <f t="shared" si="24"/>
        <v>0</v>
      </c>
      <c r="G133" s="80">
        <f t="shared" si="24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25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25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26">SUM(C138:C142,C144:C145)</f>
        <v>0</v>
      </c>
      <c r="D137" s="80">
        <f t="shared" si="26"/>
        <v>0</v>
      </c>
      <c r="E137" s="80">
        <f t="shared" si="26"/>
        <v>0</v>
      </c>
      <c r="F137" s="80">
        <f t="shared" si="26"/>
        <v>0</v>
      </c>
      <c r="G137" s="80">
        <f t="shared" si="26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27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27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27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27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27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27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27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28">SUM(C147:C149)</f>
        <v>0</v>
      </c>
      <c r="D146" s="80">
        <f t="shared" si="28"/>
        <v>0</v>
      </c>
      <c r="E146" s="80">
        <f t="shared" si="28"/>
        <v>0</v>
      </c>
      <c r="F146" s="80">
        <f t="shared" si="28"/>
        <v>0</v>
      </c>
      <c r="G146" s="80">
        <f t="shared" si="28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29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29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0">SUM(C151:C157)</f>
        <v>0</v>
      </c>
      <c r="D150" s="80">
        <f t="shared" si="30"/>
        <v>0</v>
      </c>
      <c r="E150" s="80">
        <f t="shared" si="30"/>
        <v>0</v>
      </c>
      <c r="F150" s="80">
        <f t="shared" si="30"/>
        <v>0</v>
      </c>
      <c r="G150" s="80">
        <f t="shared" si="30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31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31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31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31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31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31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165">
        <f t="shared" ref="B159:G159" si="32">B9+B84</f>
        <v>43798062</v>
      </c>
      <c r="C159" s="165">
        <f t="shared" si="32"/>
        <v>15506969.59</v>
      </c>
      <c r="D159" s="165">
        <f t="shared" si="32"/>
        <v>59305031.590000004</v>
      </c>
      <c r="E159" s="165">
        <f t="shared" si="32"/>
        <v>46741094.780000001</v>
      </c>
      <c r="F159" s="165">
        <f t="shared" si="32"/>
        <v>38309745.170000002</v>
      </c>
      <c r="G159" s="165">
        <f t="shared" si="32"/>
        <v>12563936.809999999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43798062</v>
      </c>
      <c r="Q2" s="18">
        <f>'Formato 6 a)'!C9</f>
        <v>15506969.59</v>
      </c>
      <c r="R2" s="18">
        <f>'Formato 6 a)'!D9</f>
        <v>59305031.590000004</v>
      </c>
      <c r="S2" s="18">
        <f>'Formato 6 a)'!E9</f>
        <v>46741094.780000001</v>
      </c>
      <c r="T2" s="18">
        <f>'Formato 6 a)'!F9</f>
        <v>38309745.170000002</v>
      </c>
      <c r="U2" s="18">
        <f>'Formato 6 a)'!G9</f>
        <v>12563936.809999999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15365123</v>
      </c>
      <c r="Q3" s="18">
        <f>'Formato 6 a)'!C10</f>
        <v>0</v>
      </c>
      <c r="R3" s="18">
        <f>'Formato 6 a)'!D10</f>
        <v>15365123</v>
      </c>
      <c r="S3" s="18">
        <f>'Formato 6 a)'!E10</f>
        <v>11834845.709999999</v>
      </c>
      <c r="T3" s="18">
        <f>'Formato 6 a)'!F10</f>
        <v>11834845.709999999</v>
      </c>
      <c r="U3" s="18">
        <f>'Formato 6 a)'!G10</f>
        <v>3530277.29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9020053</v>
      </c>
      <c r="Q4" s="18" t="str">
        <f>'Formato 6 a)'!C11</f>
        <v xml:space="preserve">                                          -  </v>
      </c>
      <c r="R4" s="18">
        <f>'Formato 6 a)'!D11</f>
        <v>9020053</v>
      </c>
      <c r="S4" s="18">
        <f>'Formato 6 a)'!E11</f>
        <v>8064446.0800000001</v>
      </c>
      <c r="T4" s="18">
        <f>'Formato 6 a)'!F11</f>
        <v>8064446.0800000001</v>
      </c>
      <c r="U4" s="18">
        <f>'Formato 6 a)'!G11</f>
        <v>955606.92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 t="str">
        <f>'Formato 6 a)'!D12</f>
        <v xml:space="preserve">                                          -  </v>
      </c>
      <c r="S5" s="18">
        <f>'Formato 6 a)'!E12</f>
        <v>0</v>
      </c>
      <c r="T5" s="18">
        <f>'Formato 6 a)'!F12</f>
        <v>0</v>
      </c>
      <c r="U5" s="18" t="str">
        <f>'Formato 6 a)'!G12</f>
        <v xml:space="preserve">                                          -  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2205695</v>
      </c>
      <c r="Q6" s="18" t="str">
        <f>'Formato 6 a)'!C13</f>
        <v xml:space="preserve">                                          -  </v>
      </c>
      <c r="R6" s="18">
        <f>'Formato 6 a)'!D13</f>
        <v>2205695</v>
      </c>
      <c r="S6" s="18">
        <f>'Formato 6 a)'!E13</f>
        <v>1513538.26</v>
      </c>
      <c r="T6" s="18">
        <f>'Formato 6 a)'!F13</f>
        <v>1513538.26</v>
      </c>
      <c r="U6" s="18">
        <f>'Formato 6 a)'!G13</f>
        <v>692156.74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2529521</v>
      </c>
      <c r="Q7" s="18" t="str">
        <f>'Formato 6 a)'!C14</f>
        <v xml:space="preserve">                                          -  </v>
      </c>
      <c r="R7" s="18">
        <f>'Formato 6 a)'!D14</f>
        <v>2529521</v>
      </c>
      <c r="S7" s="18">
        <f>'Formato 6 a)'!E14</f>
        <v>1885960.28</v>
      </c>
      <c r="T7" s="18">
        <f>'Formato 6 a)'!F14</f>
        <v>1885960.28</v>
      </c>
      <c r="U7" s="18">
        <f>'Formato 6 a)'!G14</f>
        <v>643560.72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960524</v>
      </c>
      <c r="Q8" s="18" t="str">
        <f>'Formato 6 a)'!C15</f>
        <v xml:space="preserve">                                          -  </v>
      </c>
      <c r="R8" s="18">
        <f>'Formato 6 a)'!D15</f>
        <v>960524</v>
      </c>
      <c r="S8" s="18">
        <f>'Formato 6 a)'!E15</f>
        <v>370901.09</v>
      </c>
      <c r="T8" s="18">
        <f>'Formato 6 a)'!F15</f>
        <v>370901.09</v>
      </c>
      <c r="U8" s="18">
        <f>'Formato 6 a)'!G15</f>
        <v>589622.91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649330</v>
      </c>
      <c r="Q9" s="18" t="str">
        <f>'Formato 6 a)'!C16</f>
        <v xml:space="preserve">                                          -  </v>
      </c>
      <c r="R9" s="18">
        <f>'Formato 6 a)'!D16</f>
        <v>649330</v>
      </c>
      <c r="S9" s="18" t="str">
        <f>'Formato 6 a)'!E16</f>
        <v xml:space="preserve">                                          -  </v>
      </c>
      <c r="T9" s="18" t="str">
        <f>'Formato 6 a)'!F16</f>
        <v xml:space="preserve">                                          -  </v>
      </c>
      <c r="U9" s="18">
        <f>'Formato 6 a)'!G16</f>
        <v>649330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 t="str">
        <f>'Formato 6 a)'!D17</f>
        <v xml:space="preserve">                                          -  </v>
      </c>
      <c r="S10" s="18">
        <f>'Formato 6 a)'!E17</f>
        <v>0</v>
      </c>
      <c r="T10" s="18">
        <f>'Formato 6 a)'!F17</f>
        <v>0</v>
      </c>
      <c r="U10" s="18" t="str">
        <f>'Formato 6 a)'!G17</f>
        <v xml:space="preserve">                                          -  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3989661</v>
      </c>
      <c r="Q11" s="18">
        <f>'Formato 6 a)'!C18</f>
        <v>1966424.5899999999</v>
      </c>
      <c r="R11" s="18">
        <f>'Formato 6 a)'!D18</f>
        <v>5956085.5900000017</v>
      </c>
      <c r="S11" s="18">
        <f>'Formato 6 a)'!E18</f>
        <v>4347271.1099999994</v>
      </c>
      <c r="T11" s="18">
        <f>'Formato 6 a)'!F18</f>
        <v>4347271.1099999994</v>
      </c>
      <c r="U11" s="18">
        <f>'Formato 6 a)'!G18</f>
        <v>1608814.4799999997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253533</v>
      </c>
      <c r="Q12" s="18">
        <f>'Formato 6 a)'!C19</f>
        <v>23735.34</v>
      </c>
      <c r="R12" s="18">
        <f>'Formato 6 a)'!D19</f>
        <v>277268.34000000003</v>
      </c>
      <c r="S12" s="18">
        <f>'Formato 6 a)'!E19</f>
        <v>180053.28</v>
      </c>
      <c r="T12" s="18">
        <f>'Formato 6 a)'!F19</f>
        <v>180053.28</v>
      </c>
      <c r="U12" s="18">
        <f>'Formato 6 a)'!G19</f>
        <v>97215.06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65953</v>
      </c>
      <c r="Q13" s="18">
        <f>'Formato 6 a)'!C20</f>
        <v>-7683.9</v>
      </c>
      <c r="R13" s="18">
        <f>'Formato 6 a)'!D20</f>
        <v>58269.1</v>
      </c>
      <c r="S13" s="18">
        <f>'Formato 6 a)'!E20</f>
        <v>37936.239999999998</v>
      </c>
      <c r="T13" s="18">
        <f>'Formato 6 a)'!F20</f>
        <v>37936.239999999998</v>
      </c>
      <c r="U13" s="18">
        <f>'Formato 6 a)'!G20</f>
        <v>20332.86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 t="str">
        <f>'Formato 6 a)'!D21</f>
        <v xml:space="preserve">                                          -  </v>
      </c>
      <c r="S14" s="18">
        <f>'Formato 6 a)'!E21</f>
        <v>0</v>
      </c>
      <c r="T14" s="18">
        <f>'Formato 6 a)'!F21</f>
        <v>0</v>
      </c>
      <c r="U14" s="18" t="str">
        <f>'Formato 6 a)'!G21</f>
        <v xml:space="preserve">                                          -  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3033937</v>
      </c>
      <c r="Q15" s="18">
        <f>'Formato 6 a)'!C22</f>
        <v>1834385.78</v>
      </c>
      <c r="R15" s="18">
        <f>'Formato 6 a)'!D22</f>
        <v>4868322.78</v>
      </c>
      <c r="S15" s="18">
        <f>'Formato 6 a)'!E22</f>
        <v>3615513.83</v>
      </c>
      <c r="T15" s="18">
        <f>'Formato 6 a)'!F22</f>
        <v>3615513.83</v>
      </c>
      <c r="U15" s="18">
        <f>'Formato 6 a)'!G22</f>
        <v>1252808.95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18948</v>
      </c>
      <c r="Q16" s="18">
        <f>'Formato 6 a)'!C23</f>
        <v>-15239.56</v>
      </c>
      <c r="R16" s="18">
        <f>'Formato 6 a)'!D23</f>
        <v>3708.44</v>
      </c>
      <c r="S16" s="18" t="str">
        <f>'Formato 6 a)'!E23</f>
        <v xml:space="preserve">                                          -  </v>
      </c>
      <c r="T16" s="18" t="str">
        <f>'Formato 6 a)'!F23</f>
        <v xml:space="preserve">                                          -  </v>
      </c>
      <c r="U16" s="18">
        <f>'Formato 6 a)'!G23</f>
        <v>3708.44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369294</v>
      </c>
      <c r="Q17" s="18">
        <f>'Formato 6 a)'!C24</f>
        <v>199187.4</v>
      </c>
      <c r="R17" s="18">
        <f>'Formato 6 a)'!D24</f>
        <v>568481.4</v>
      </c>
      <c r="S17" s="18">
        <f>'Formato 6 a)'!E24</f>
        <v>403793.08</v>
      </c>
      <c r="T17" s="18">
        <f>'Formato 6 a)'!F24</f>
        <v>403793.08</v>
      </c>
      <c r="U17" s="18">
        <f>'Formato 6 a)'!G24</f>
        <v>164688.32000000001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140263</v>
      </c>
      <c r="Q18" s="18">
        <f>'Formato 6 a)'!C25</f>
        <v>5020.3599999999997</v>
      </c>
      <c r="R18" s="18">
        <f>'Formato 6 a)'!D25</f>
        <v>145283.35999999999</v>
      </c>
      <c r="S18" s="18">
        <f>'Formato 6 a)'!E25</f>
        <v>98544.71</v>
      </c>
      <c r="T18" s="18">
        <f>'Formato 6 a)'!F25</f>
        <v>98544.71</v>
      </c>
      <c r="U18" s="18">
        <f>'Formato 6 a)'!G25</f>
        <v>46738.65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 t="str">
        <f>'Formato 6 a)'!D26</f>
        <v xml:space="preserve">                                          -  </v>
      </c>
      <c r="S19" s="18">
        <f>'Formato 6 a)'!E26</f>
        <v>0</v>
      </c>
      <c r="T19" s="18">
        <f>'Formato 6 a)'!F26</f>
        <v>0</v>
      </c>
      <c r="U19" s="18" t="str">
        <f>'Formato 6 a)'!G26</f>
        <v xml:space="preserve">                                          -  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107733</v>
      </c>
      <c r="Q20" s="18">
        <f>'Formato 6 a)'!C27</f>
        <v>-72980.83</v>
      </c>
      <c r="R20" s="18">
        <f>'Formato 6 a)'!D27</f>
        <v>34752.17</v>
      </c>
      <c r="S20" s="18">
        <f>'Formato 6 a)'!E27</f>
        <v>11429.97</v>
      </c>
      <c r="T20" s="18">
        <f>'Formato 6 a)'!F27</f>
        <v>11429.97</v>
      </c>
      <c r="U20" s="18">
        <f>'Formato 6 a)'!G27</f>
        <v>23322.2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19127933</v>
      </c>
      <c r="Q21" s="18">
        <f>'Formato 6 a)'!C28</f>
        <v>6462554.8799999999</v>
      </c>
      <c r="R21" s="18">
        <f>'Formato 6 a)'!D28</f>
        <v>25590487.879999999</v>
      </c>
      <c r="S21" s="18">
        <f>'Formato 6 a)'!E28</f>
        <v>18167676.93</v>
      </c>
      <c r="T21" s="18">
        <f>'Formato 6 a)'!F28</f>
        <v>18167676.93</v>
      </c>
      <c r="U21" s="18">
        <f>'Formato 6 a)'!G28</f>
        <v>7422810.9500000002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9134440</v>
      </c>
      <c r="Q22" s="18">
        <f>'Formato 6 a)'!C29</f>
        <v>4069055.9</v>
      </c>
      <c r="R22" s="18">
        <f>'Formato 6 a)'!D29</f>
        <v>13203495.9</v>
      </c>
      <c r="S22" s="18">
        <f>'Formato 6 a)'!E29</f>
        <v>9585329.0600000005</v>
      </c>
      <c r="T22" s="18">
        <f>'Formato 6 a)'!F29</f>
        <v>9585329.0600000005</v>
      </c>
      <c r="U22" s="18">
        <f>'Formato 6 a)'!G29</f>
        <v>3618166.84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 t="str">
        <f>'Formato 6 a)'!D30</f>
        <v xml:space="preserve">                                          -  </v>
      </c>
      <c r="S23" s="18">
        <f>'Formato 6 a)'!E30</f>
        <v>0</v>
      </c>
      <c r="T23" s="18">
        <f>'Formato 6 a)'!F30</f>
        <v>0</v>
      </c>
      <c r="U23" s="18" t="str">
        <f>'Formato 6 a)'!G30</f>
        <v xml:space="preserve">                                          -  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620931</v>
      </c>
      <c r="Q24" s="18">
        <f>'Formato 6 a)'!C31</f>
        <v>-2714.27</v>
      </c>
      <c r="R24" s="18">
        <f>'Formato 6 a)'!D31</f>
        <v>618216.73</v>
      </c>
      <c r="S24" s="18">
        <f>'Formato 6 a)'!E31</f>
        <v>394101.99</v>
      </c>
      <c r="T24" s="18">
        <f>'Formato 6 a)'!F31</f>
        <v>394101.99</v>
      </c>
      <c r="U24" s="18">
        <f>'Formato 6 a)'!G31</f>
        <v>224114.74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183296</v>
      </c>
      <c r="Q25" s="18">
        <f>'Formato 6 a)'!C32</f>
        <v>2201.8200000000002</v>
      </c>
      <c r="R25" s="18">
        <f>'Formato 6 a)'!D32</f>
        <v>185497.82</v>
      </c>
      <c r="S25" s="18">
        <f>'Formato 6 a)'!E32</f>
        <v>120221.34</v>
      </c>
      <c r="T25" s="18">
        <f>'Formato 6 a)'!F32</f>
        <v>120221.34</v>
      </c>
      <c r="U25" s="18">
        <f>'Formato 6 a)'!G32</f>
        <v>65276.480000000003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4217614</v>
      </c>
      <c r="Q26" s="18">
        <f>'Formato 6 a)'!C33</f>
        <v>743378.67</v>
      </c>
      <c r="R26" s="18">
        <f>'Formato 6 a)'!D33</f>
        <v>4960992.67</v>
      </c>
      <c r="S26" s="18">
        <f>'Formato 6 a)'!E33</f>
        <v>3412604.75</v>
      </c>
      <c r="T26" s="18">
        <f>'Formato 6 a)'!F33</f>
        <v>3412604.75</v>
      </c>
      <c r="U26" s="18">
        <f>'Formato 6 a)'!G33</f>
        <v>1548387.92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210287</v>
      </c>
      <c r="Q27" s="18">
        <f>'Formato 6 a)'!C34</f>
        <v>75046.8</v>
      </c>
      <c r="R27" s="18">
        <f>'Formato 6 a)'!D34</f>
        <v>285333.8</v>
      </c>
      <c r="S27" s="18">
        <f>'Formato 6 a)'!E34</f>
        <v>185781.78</v>
      </c>
      <c r="T27" s="18">
        <f>'Formato 6 a)'!F34</f>
        <v>185781.78</v>
      </c>
      <c r="U27" s="18">
        <f>'Formato 6 a)'!G34</f>
        <v>99552.02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128592</v>
      </c>
      <c r="Q28" s="18">
        <f>'Formato 6 a)'!C35</f>
        <v>-41480.800000000003</v>
      </c>
      <c r="R28" s="18">
        <f>'Formato 6 a)'!D35</f>
        <v>87111.2</v>
      </c>
      <c r="S28" s="18">
        <f>'Formato 6 a)'!E35</f>
        <v>51804.58</v>
      </c>
      <c r="T28" s="18">
        <f>'Formato 6 a)'!F35</f>
        <v>51804.58</v>
      </c>
      <c r="U28" s="18">
        <f>'Formato 6 a)'!G35</f>
        <v>35306.620000000003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110921</v>
      </c>
      <c r="Q29" s="18">
        <f>'Formato 6 a)'!C36</f>
        <v>-16918.21</v>
      </c>
      <c r="R29" s="18">
        <f>'Formato 6 a)'!D36</f>
        <v>94002.79</v>
      </c>
      <c r="S29" s="18">
        <f>'Formato 6 a)'!E36</f>
        <v>57744.42</v>
      </c>
      <c r="T29" s="18">
        <f>'Formato 6 a)'!F36</f>
        <v>57744.42</v>
      </c>
      <c r="U29" s="18">
        <f>'Formato 6 a)'!G36</f>
        <v>36258.370000000003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4521852</v>
      </c>
      <c r="Q30" s="18">
        <f>'Formato 6 a)'!C37</f>
        <v>1633984.97</v>
      </c>
      <c r="R30" s="18">
        <f>'Formato 6 a)'!D37</f>
        <v>6155836.9699999997</v>
      </c>
      <c r="S30" s="18">
        <f>'Formato 6 a)'!E37</f>
        <v>4360089.01</v>
      </c>
      <c r="T30" s="18">
        <f>'Formato 6 a)'!F37</f>
        <v>4360089.01</v>
      </c>
      <c r="U30" s="18">
        <f>'Formato 6 a)'!G37</f>
        <v>1795747.96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10393</v>
      </c>
      <c r="Q31" s="18">
        <f>'Formato 6 a)'!C38</f>
        <v>-8358.91</v>
      </c>
      <c r="R31" s="18">
        <f>'Formato 6 a)'!D38</f>
        <v>2034.09</v>
      </c>
      <c r="S31" s="18">
        <f>'Formato 6 a)'!E38</f>
        <v>0</v>
      </c>
      <c r="T31" s="18">
        <f>'Formato 6 a)'!F38</f>
        <v>0</v>
      </c>
      <c r="U31" s="18">
        <f>'Formato 6 a)'!G38</f>
        <v>2034.09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 t="str">
        <f>'Formato 6 a)'!D39</f>
        <v xml:space="preserve">                                          -  </v>
      </c>
      <c r="S32" s="18">
        <f>'Formato 6 a)'!E39</f>
        <v>0</v>
      </c>
      <c r="T32" s="18">
        <f>'Formato 6 a)'!F39</f>
        <v>0</v>
      </c>
      <c r="U32" s="18" t="str">
        <f>'Formato 6 a)'!G39</f>
        <v xml:space="preserve">                                          -  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 t="str">
        <f>'Formato 6 a)'!D40</f>
        <v xml:space="preserve">                                          -  </v>
      </c>
      <c r="S33" s="18">
        <f>'Formato 6 a)'!E40</f>
        <v>0</v>
      </c>
      <c r="T33" s="18">
        <f>'Formato 6 a)'!F40</f>
        <v>0</v>
      </c>
      <c r="U33" s="18" t="str">
        <f>'Formato 6 a)'!G40</f>
        <v xml:space="preserve">                                          -  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 t="str">
        <f>'Formato 6 a)'!D41</f>
        <v xml:space="preserve">                                          -  </v>
      </c>
      <c r="S34" s="18">
        <f>'Formato 6 a)'!E41</f>
        <v>0</v>
      </c>
      <c r="T34" s="18">
        <f>'Formato 6 a)'!F41</f>
        <v>0</v>
      </c>
      <c r="U34" s="18" t="str">
        <f>'Formato 6 a)'!G41</f>
        <v xml:space="preserve">                                          -  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10393</v>
      </c>
      <c r="Q35" s="18">
        <f>'Formato 6 a)'!C42</f>
        <v>-8358.91</v>
      </c>
      <c r="R35" s="18">
        <f>'Formato 6 a)'!D42</f>
        <v>2034.09</v>
      </c>
      <c r="S35" s="18" t="str">
        <f>'Formato 6 a)'!E42</f>
        <v xml:space="preserve">                                          -  </v>
      </c>
      <c r="T35" s="18" t="str">
        <f>'Formato 6 a)'!F42</f>
        <v xml:space="preserve">                                          -  </v>
      </c>
      <c r="U35" s="18">
        <f>'Formato 6 a)'!G42</f>
        <v>2034.09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 t="str">
        <f>'Formato 6 a)'!D43</f>
        <v xml:space="preserve">                                          -  </v>
      </c>
      <c r="S36" s="18">
        <f>'Formato 6 a)'!E43</f>
        <v>0</v>
      </c>
      <c r="T36" s="18">
        <f>'Formato 6 a)'!F43</f>
        <v>0</v>
      </c>
      <c r="U36" s="18" t="str">
        <f>'Formato 6 a)'!G43</f>
        <v xml:space="preserve">                                          -  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 t="str">
        <f>'Formato 6 a)'!D44</f>
        <v xml:space="preserve">                                          -  </v>
      </c>
      <c r="S37" s="18">
        <f>'Formato 6 a)'!E44</f>
        <v>0</v>
      </c>
      <c r="T37" s="18">
        <f>'Formato 6 a)'!F44</f>
        <v>0</v>
      </c>
      <c r="U37" s="18" t="str">
        <f>'Formato 6 a)'!G44</f>
        <v xml:space="preserve">                                          -  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 t="str">
        <f>'Formato 6 a)'!D45</f>
        <v xml:space="preserve">                                          -  </v>
      </c>
      <c r="S38" s="18">
        <f>'Formato 6 a)'!E45</f>
        <v>0</v>
      </c>
      <c r="T38" s="18">
        <f>'Formato 6 a)'!F45</f>
        <v>0</v>
      </c>
      <c r="U38" s="18" t="str">
        <f>'Formato 6 a)'!G45</f>
        <v xml:space="preserve">                                          -  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 t="str">
        <f>'Formato 6 a)'!D46</f>
        <v xml:space="preserve">                                          -  </v>
      </c>
      <c r="S39" s="18">
        <f>'Formato 6 a)'!E46</f>
        <v>0</v>
      </c>
      <c r="T39" s="18">
        <f>'Formato 6 a)'!F46</f>
        <v>0</v>
      </c>
      <c r="U39" s="18" t="str">
        <f>'Formato 6 a)'!G46</f>
        <v xml:space="preserve">                                          -  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 t="str">
        <f>'Formato 6 a)'!D47</f>
        <v xml:space="preserve">                                          -  </v>
      </c>
      <c r="S40" s="18">
        <f>'Formato 6 a)'!E47</f>
        <v>0</v>
      </c>
      <c r="T40" s="18">
        <f>'Formato 6 a)'!F47</f>
        <v>0</v>
      </c>
      <c r="U40" s="18" t="str">
        <f>'Formato 6 a)'!G47</f>
        <v xml:space="preserve">                                          -  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2214698</v>
      </c>
      <c r="Q41" s="18">
        <f>'Formato 6 a)'!C48</f>
        <v>4233429.71</v>
      </c>
      <c r="R41" s="18">
        <f>'Formato 6 a)'!D48</f>
        <v>6448127.71</v>
      </c>
      <c r="S41" s="18">
        <f>'Formato 6 a)'!E48</f>
        <v>6448127.71</v>
      </c>
      <c r="T41" s="18">
        <f>'Formato 6 a)'!F48</f>
        <v>248127.71000000002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214698</v>
      </c>
      <c r="Q42" s="18">
        <f>'Formato 6 a)'!C49</f>
        <v>-148411.79999999999</v>
      </c>
      <c r="R42" s="18">
        <f>'Formato 6 a)'!D49</f>
        <v>66286.2</v>
      </c>
      <c r="S42" s="18">
        <f>'Formato 6 a)'!E49</f>
        <v>66286.2</v>
      </c>
      <c r="T42" s="18">
        <f>'Formato 6 a)'!F49</f>
        <v>66286.2</v>
      </c>
      <c r="U42" s="18" t="str">
        <f>'Formato 6 a)'!G49</f>
        <v xml:space="preserve">                                          -  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 t="str">
        <f>'Formato 6 a)'!B50</f>
        <v xml:space="preserve">                                          -  </v>
      </c>
      <c r="Q43" s="18" t="str">
        <f>'Formato 6 a)'!C50</f>
        <v xml:space="preserve">                                          -  </v>
      </c>
      <c r="R43" s="18" t="str">
        <f>'Formato 6 a)'!D50</f>
        <v xml:space="preserve">                                          -  </v>
      </c>
      <c r="S43" s="18" t="str">
        <f>'Formato 6 a)'!E50</f>
        <v xml:space="preserve">                                          -  </v>
      </c>
      <c r="T43" s="18" t="str">
        <f>'Formato 6 a)'!F50</f>
        <v xml:space="preserve">                                          -  </v>
      </c>
      <c r="U43" s="18" t="str">
        <f>'Formato 6 a)'!G50</f>
        <v xml:space="preserve">                                          -  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 t="str">
        <f>'Formato 6 a)'!B51</f>
        <v xml:space="preserve">                                          -  </v>
      </c>
      <c r="Q44" s="18" t="str">
        <f>'Formato 6 a)'!C51</f>
        <v xml:space="preserve">                                          -  </v>
      </c>
      <c r="R44" s="18" t="str">
        <f>'Formato 6 a)'!D51</f>
        <v xml:space="preserve">                                          -  </v>
      </c>
      <c r="S44" s="18" t="str">
        <f>'Formato 6 a)'!E51</f>
        <v xml:space="preserve">                                          -  </v>
      </c>
      <c r="T44" s="18" t="str">
        <f>'Formato 6 a)'!F51</f>
        <v xml:space="preserve">                                          -  </v>
      </c>
      <c r="U44" s="18" t="str">
        <f>'Formato 6 a)'!G51</f>
        <v xml:space="preserve">                                          -  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2000000</v>
      </c>
      <c r="Q45" s="18">
        <f>'Formato 6 a)'!C52</f>
        <v>4200000</v>
      </c>
      <c r="R45" s="18">
        <f>'Formato 6 a)'!D52</f>
        <v>6200000</v>
      </c>
      <c r="S45" s="18">
        <f>'Formato 6 a)'!E52</f>
        <v>6200000</v>
      </c>
      <c r="T45" s="18" t="str">
        <f>'Formato 6 a)'!F52</f>
        <v xml:space="preserve">                                          -  </v>
      </c>
      <c r="U45" s="18" t="str">
        <f>'Formato 6 a)'!G52</f>
        <v xml:space="preserve">                                          -  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 t="str">
        <f>'Formato 6 a)'!B53</f>
        <v xml:space="preserve">                                          -  </v>
      </c>
      <c r="Q46" s="18" t="str">
        <f>'Formato 6 a)'!C53</f>
        <v xml:space="preserve">                                          -  </v>
      </c>
      <c r="R46" s="18" t="str">
        <f>'Formato 6 a)'!D53</f>
        <v xml:space="preserve">                                          -  </v>
      </c>
      <c r="S46" s="18" t="str">
        <f>'Formato 6 a)'!E53</f>
        <v xml:space="preserve">                                          -  </v>
      </c>
      <c r="T46" s="18" t="str">
        <f>'Formato 6 a)'!F53</f>
        <v xml:space="preserve">                                          -  </v>
      </c>
      <c r="U46" s="18" t="str">
        <f>'Formato 6 a)'!G53</f>
        <v xml:space="preserve">                                          -  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 t="str">
        <f>'Formato 6 a)'!B54</f>
        <v xml:space="preserve">                                          -  </v>
      </c>
      <c r="Q47" s="18">
        <f>'Formato 6 a)'!C54</f>
        <v>181841.51</v>
      </c>
      <c r="R47" s="18">
        <f>'Formato 6 a)'!D54</f>
        <v>181841.51</v>
      </c>
      <c r="S47" s="18">
        <f>'Formato 6 a)'!E54</f>
        <v>181841.51</v>
      </c>
      <c r="T47" s="18">
        <f>'Formato 6 a)'!F54</f>
        <v>181841.51</v>
      </c>
      <c r="U47" s="18" t="str">
        <f>'Formato 6 a)'!G54</f>
        <v xml:space="preserve">                                          -  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 t="str">
        <f>'Formato 6 a)'!D55</f>
        <v xml:space="preserve">                                          -  </v>
      </c>
      <c r="S48" s="18">
        <f>'Formato 6 a)'!E55</f>
        <v>0</v>
      </c>
      <c r="T48" s="18">
        <f>'Formato 6 a)'!F55</f>
        <v>0</v>
      </c>
      <c r="U48" s="18" t="str">
        <f>'Formato 6 a)'!G55</f>
        <v xml:space="preserve">                                          -  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 t="str">
        <f>'Formato 6 a)'!B56</f>
        <v xml:space="preserve">                                          -  </v>
      </c>
      <c r="Q49" s="18" t="str">
        <f>'Formato 6 a)'!C56</f>
        <v xml:space="preserve">                                          -  </v>
      </c>
      <c r="R49" s="18" t="str">
        <f>'Formato 6 a)'!D56</f>
        <v xml:space="preserve">                                          -  </v>
      </c>
      <c r="S49" s="18" t="str">
        <f>'Formato 6 a)'!E56</f>
        <v xml:space="preserve">                                          -  </v>
      </c>
      <c r="T49" s="18" t="str">
        <f>'Formato 6 a)'!F56</f>
        <v xml:space="preserve">                                          -  </v>
      </c>
      <c r="U49" s="18" t="str">
        <f>'Formato 6 a)'!G56</f>
        <v xml:space="preserve">                                          -  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 t="str">
        <f>'Formato 6 a)'!B57</f>
        <v xml:space="preserve">                                          -  </v>
      </c>
      <c r="Q50" s="18" t="str">
        <f>'Formato 6 a)'!C57</f>
        <v xml:space="preserve">                                          -  </v>
      </c>
      <c r="R50" s="18" t="str">
        <f>'Formato 6 a)'!D57</f>
        <v xml:space="preserve">                                          -  </v>
      </c>
      <c r="S50" s="18" t="str">
        <f>'Formato 6 a)'!E57</f>
        <v xml:space="preserve">                                          -  </v>
      </c>
      <c r="T50" s="18" t="str">
        <f>'Formato 6 a)'!F57</f>
        <v xml:space="preserve">                                          -  </v>
      </c>
      <c r="U50" s="18" t="str">
        <f>'Formato 6 a)'!G57</f>
        <v xml:space="preserve">                                          -  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3090254</v>
      </c>
      <c r="Q51" s="18">
        <f>'Formato 6 a)'!C58</f>
        <v>2852919.3200000003</v>
      </c>
      <c r="R51" s="18">
        <f>'Formato 6 a)'!D58</f>
        <v>5943173.3200000003</v>
      </c>
      <c r="S51" s="18">
        <f>'Formato 6 a)'!E58</f>
        <v>5943173.3200000003</v>
      </c>
      <c r="T51" s="18">
        <f>'Formato 6 a)'!F58</f>
        <v>3711823.71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 t="str">
        <f>'Formato 6 a)'!D59</f>
        <v xml:space="preserve">                                          -  </v>
      </c>
      <c r="S52" s="18">
        <f>'Formato 6 a)'!E59</f>
        <v>0</v>
      </c>
      <c r="T52" s="18">
        <f>'Formato 6 a)'!F59</f>
        <v>0</v>
      </c>
      <c r="U52" s="18" t="str">
        <f>'Formato 6 a)'!G59</f>
        <v xml:space="preserve">                                          -  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3090253</v>
      </c>
      <c r="Q53" s="18">
        <f>'Formato 6 a)'!C60</f>
        <v>2506664.83</v>
      </c>
      <c r="R53" s="18">
        <f>'Formato 6 a)'!D60</f>
        <v>5596917.8300000001</v>
      </c>
      <c r="S53" s="18">
        <f>'Formato 6 a)'!E60</f>
        <v>5596917.8300000001</v>
      </c>
      <c r="T53" s="18">
        <f>'Formato 6 a)'!F60</f>
        <v>3365568.22</v>
      </c>
      <c r="U53" s="18" t="str">
        <f>'Formato 6 a)'!G60</f>
        <v xml:space="preserve">                                          -  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1</v>
      </c>
      <c r="Q54" s="18">
        <f>'Formato 6 a)'!C61</f>
        <v>346254.49</v>
      </c>
      <c r="R54" s="18">
        <f>'Formato 6 a)'!D61</f>
        <v>346255.49</v>
      </c>
      <c r="S54" s="18">
        <f>'Formato 6 a)'!E61</f>
        <v>346255.49</v>
      </c>
      <c r="T54" s="18">
        <f>'Formato 6 a)'!F61</f>
        <v>346255.49</v>
      </c>
      <c r="U54" s="18" t="str">
        <f>'Formato 6 a)'!G61</f>
        <v xml:space="preserve">                                          -  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43798062</v>
      </c>
      <c r="Q150">
        <f>'Formato 6 a)'!C159</f>
        <v>15506969.59</v>
      </c>
      <c r="R150">
        <f>'Formato 6 a)'!D159</f>
        <v>59305031.590000004</v>
      </c>
      <c r="S150">
        <f>'Formato 6 a)'!E159</f>
        <v>46741094.780000001</v>
      </c>
      <c r="T150">
        <f>'Formato 6 a)'!F159</f>
        <v>38309745.170000002</v>
      </c>
      <c r="U150">
        <f>'Formato 6 a)'!G159</f>
        <v>12563936.809999999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C9" sqref="C9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91" t="s">
        <v>3290</v>
      </c>
      <c r="B1" s="191"/>
      <c r="C1" s="191"/>
      <c r="D1" s="191"/>
      <c r="E1" s="191"/>
      <c r="F1" s="191"/>
      <c r="G1" s="191"/>
    </row>
    <row r="2" spans="1:7" ht="14.25" x14ac:dyDescent="0.45">
      <c r="A2" s="172" t="str">
        <f>ENTE_PUBLICO_A</f>
        <v>Sistema Municipal de Agua Potable y Alcantarillado de Moroleón, Gobierno del Estado de Guanajuato (a)</v>
      </c>
      <c r="B2" s="173"/>
      <c r="C2" s="173"/>
      <c r="D2" s="173"/>
      <c r="E2" s="173"/>
      <c r="F2" s="173"/>
      <c r="G2" s="174"/>
    </row>
    <row r="3" spans="1:7" x14ac:dyDescent="0.25">
      <c r="A3" s="175" t="s">
        <v>277</v>
      </c>
      <c r="B3" s="176"/>
      <c r="C3" s="176"/>
      <c r="D3" s="176"/>
      <c r="E3" s="176"/>
      <c r="F3" s="176"/>
      <c r="G3" s="177"/>
    </row>
    <row r="4" spans="1:7" x14ac:dyDescent="0.25">
      <c r="A4" s="175" t="s">
        <v>431</v>
      </c>
      <c r="B4" s="176"/>
      <c r="C4" s="176"/>
      <c r="D4" s="176"/>
      <c r="E4" s="176"/>
      <c r="F4" s="176"/>
      <c r="G4" s="177"/>
    </row>
    <row r="5" spans="1:7" ht="14.25" x14ac:dyDescent="0.45">
      <c r="A5" s="178" t="str">
        <f>TRIMESTRE</f>
        <v>Del 1 de enero al 31 de diciembre de 2019 (b)</v>
      </c>
      <c r="B5" s="179"/>
      <c r="C5" s="179"/>
      <c r="D5" s="179"/>
      <c r="E5" s="179"/>
      <c r="F5" s="179"/>
      <c r="G5" s="180"/>
    </row>
    <row r="6" spans="1:7" ht="14.25" x14ac:dyDescent="0.45">
      <c r="A6" s="181" t="s">
        <v>118</v>
      </c>
      <c r="B6" s="182"/>
      <c r="C6" s="182"/>
      <c r="D6" s="182"/>
      <c r="E6" s="182"/>
      <c r="F6" s="182"/>
      <c r="G6" s="183"/>
    </row>
    <row r="7" spans="1:7" x14ac:dyDescent="0.25">
      <c r="A7" s="187" t="s">
        <v>0</v>
      </c>
      <c r="B7" s="189" t="s">
        <v>279</v>
      </c>
      <c r="C7" s="189"/>
      <c r="D7" s="189"/>
      <c r="E7" s="189"/>
      <c r="F7" s="189"/>
      <c r="G7" s="193" t="s">
        <v>280</v>
      </c>
    </row>
    <row r="8" spans="1:7" ht="30" x14ac:dyDescent="0.25">
      <c r="A8" s="188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92"/>
    </row>
    <row r="9" spans="1:7" x14ac:dyDescent="0.25">
      <c r="A9" s="52" t="s">
        <v>440</v>
      </c>
      <c r="B9" s="59">
        <f>SUM(B10:GASTO_NE_FIN_01)</f>
        <v>43798062</v>
      </c>
      <c r="C9" s="59">
        <f>SUM(C10:GASTO_NE_FIN_02)</f>
        <v>15506969.59</v>
      </c>
      <c r="D9" s="59">
        <f>SUM(D10:GASTO_NE_FIN_03)</f>
        <v>59305031.590000004</v>
      </c>
      <c r="E9" s="59">
        <f>SUM(E10:GASTO_NE_FIN_04)</f>
        <v>46741094.780000001</v>
      </c>
      <c r="F9" s="59">
        <f>SUM(F10:GASTO_NE_FIN_05)</f>
        <v>38309745.170000002</v>
      </c>
      <c r="G9" s="59">
        <f>SUM(G10:GASTO_NE_FIN_06)</f>
        <v>12563936.809999999</v>
      </c>
    </row>
    <row r="10" spans="1:7" s="24" customFormat="1" ht="14.25" customHeight="1" x14ac:dyDescent="0.25">
      <c r="A10" s="166" t="s">
        <v>3310</v>
      </c>
      <c r="B10" s="148">
        <v>43798062</v>
      </c>
      <c r="C10" s="148">
        <v>15506969.59</v>
      </c>
      <c r="D10" s="148">
        <v>59305031.590000004</v>
      </c>
      <c r="E10" s="148">
        <v>46741094.780000001</v>
      </c>
      <c r="F10" s="148">
        <v>38309745.170000002</v>
      </c>
      <c r="G10" s="149">
        <v>12563936.809999999</v>
      </c>
    </row>
    <row r="11" spans="1:7" s="24" customFormat="1" x14ac:dyDescent="0.25">
      <c r="A11" s="143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ht="14.25" x14ac:dyDescent="0.45">
      <c r="A12" s="143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ht="14.25" x14ac:dyDescent="0.45">
      <c r="A13" s="143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ht="14.25" x14ac:dyDescent="0.45">
      <c r="A14" s="143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3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3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3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3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ht="14.25" x14ac:dyDescent="0.45">
      <c r="A21" s="143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ht="14.25" x14ac:dyDescent="0.45">
      <c r="A22" s="143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ht="14.25" x14ac:dyDescent="0.45">
      <c r="A23" s="143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ht="14.25" x14ac:dyDescent="0.45">
      <c r="A24" s="143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ht="14.25" x14ac:dyDescent="0.45">
      <c r="A25" s="143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ht="14.25" x14ac:dyDescent="0.45">
      <c r="A26" s="143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3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43798062</v>
      </c>
      <c r="C29" s="61">
        <f>GASTO_NE_T2+GASTO_E_T2</f>
        <v>15506969.59</v>
      </c>
      <c r="D29" s="61">
        <f>GASTO_NE_T3+GASTO_E_T3</f>
        <v>59305031.590000004</v>
      </c>
      <c r="E29" s="61">
        <f>GASTO_NE_T4+GASTO_E_T4</f>
        <v>46741094.780000001</v>
      </c>
      <c r="F29" s="61">
        <f>GASTO_NE_T5+GASTO_E_T5</f>
        <v>38309745.170000002</v>
      </c>
      <c r="G29" s="61">
        <f>GASTO_NE_T6+GASTO_E_T6</f>
        <v>12563936.809999999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43798062</v>
      </c>
      <c r="Q2" s="18">
        <f>GASTO_NE_T2</f>
        <v>15506969.59</v>
      </c>
      <c r="R2" s="18">
        <f>GASTO_NE_T3</f>
        <v>59305031.590000004</v>
      </c>
      <c r="S2" s="18">
        <f>GASTO_NE_T4</f>
        <v>46741094.780000001</v>
      </c>
      <c r="T2" s="18">
        <f>GASTO_NE_T5</f>
        <v>38309745.170000002</v>
      </c>
      <c r="U2" s="18">
        <f>GASTO_NE_T6</f>
        <v>12563936.809999999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43798062</v>
      </c>
      <c r="Q4" s="18">
        <f>TOTAL_E_T2</f>
        <v>15506969.59</v>
      </c>
      <c r="R4" s="18">
        <f>TOTAL_E_T3</f>
        <v>59305031.590000004</v>
      </c>
      <c r="S4" s="18">
        <f>TOTAL_E_T4</f>
        <v>46741094.780000001</v>
      </c>
      <c r="T4" s="18">
        <f>TOTAL_E_T5</f>
        <v>38309745.170000002</v>
      </c>
      <c r="U4" s="18">
        <f>TOTAL_E_T6</f>
        <v>12563936.809999999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G19" sqref="G19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97" t="s">
        <v>3289</v>
      </c>
      <c r="B1" s="198"/>
      <c r="C1" s="198"/>
      <c r="D1" s="198"/>
      <c r="E1" s="198"/>
      <c r="F1" s="198"/>
      <c r="G1" s="198"/>
    </row>
    <row r="2" spans="1:7" ht="14.25" x14ac:dyDescent="0.45">
      <c r="A2" s="172" t="str">
        <f>ENTE_PUBLICO_A</f>
        <v>Sistema Municipal de Agua Potable y Alcantarillado de Moroleón, Gobierno del Estado de Guanajuato (a)</v>
      </c>
      <c r="B2" s="173"/>
      <c r="C2" s="173"/>
      <c r="D2" s="173"/>
      <c r="E2" s="173"/>
      <c r="F2" s="173"/>
      <c r="G2" s="174"/>
    </row>
    <row r="3" spans="1:7" x14ac:dyDescent="0.25">
      <c r="A3" s="175" t="s">
        <v>396</v>
      </c>
      <c r="B3" s="176"/>
      <c r="C3" s="176"/>
      <c r="D3" s="176"/>
      <c r="E3" s="176"/>
      <c r="F3" s="176"/>
      <c r="G3" s="177"/>
    </row>
    <row r="4" spans="1:7" x14ac:dyDescent="0.25">
      <c r="A4" s="175" t="s">
        <v>397</v>
      </c>
      <c r="B4" s="176"/>
      <c r="C4" s="176"/>
      <c r="D4" s="176"/>
      <c r="E4" s="176"/>
      <c r="F4" s="176"/>
      <c r="G4" s="177"/>
    </row>
    <row r="5" spans="1:7" ht="14.25" x14ac:dyDescent="0.45">
      <c r="A5" s="178" t="str">
        <f>TRIMESTRE</f>
        <v>Del 1 de enero al 31 de diciembre de 2019 (b)</v>
      </c>
      <c r="B5" s="179"/>
      <c r="C5" s="179"/>
      <c r="D5" s="179"/>
      <c r="E5" s="179"/>
      <c r="F5" s="179"/>
      <c r="G5" s="180"/>
    </row>
    <row r="6" spans="1:7" ht="14.25" x14ac:dyDescent="0.45">
      <c r="A6" s="181" t="s">
        <v>118</v>
      </c>
      <c r="B6" s="182"/>
      <c r="C6" s="182"/>
      <c r="D6" s="182"/>
      <c r="E6" s="182"/>
      <c r="F6" s="182"/>
      <c r="G6" s="183"/>
    </row>
    <row r="7" spans="1:7" x14ac:dyDescent="0.25">
      <c r="A7" s="176" t="s">
        <v>0</v>
      </c>
      <c r="B7" s="181" t="s">
        <v>279</v>
      </c>
      <c r="C7" s="182"/>
      <c r="D7" s="182"/>
      <c r="E7" s="182"/>
      <c r="F7" s="183"/>
      <c r="G7" s="193" t="s">
        <v>3286</v>
      </c>
    </row>
    <row r="8" spans="1:7" ht="30.75" customHeight="1" x14ac:dyDescent="0.25">
      <c r="A8" s="176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92"/>
    </row>
    <row r="9" spans="1:7" ht="14.25" x14ac:dyDescent="0.45">
      <c r="A9" s="52" t="s">
        <v>363</v>
      </c>
      <c r="B9" s="70">
        <f t="shared" ref="B9:G9" si="0">SUM(B10,B19,B27,B37)</f>
        <v>43798062</v>
      </c>
      <c r="C9" s="70">
        <f t="shared" si="0"/>
        <v>15506969.59</v>
      </c>
      <c r="D9" s="70">
        <f t="shared" si="0"/>
        <v>59305031.590000004</v>
      </c>
      <c r="E9" s="70">
        <f t="shared" si="0"/>
        <v>46741094.780000001</v>
      </c>
      <c r="F9" s="70">
        <f t="shared" si="0"/>
        <v>38309745.170000002</v>
      </c>
      <c r="G9" s="70">
        <f t="shared" si="0"/>
        <v>12563936.810000001</v>
      </c>
    </row>
    <row r="10" spans="1:7" x14ac:dyDescent="0.25">
      <c r="A10" s="53" t="s">
        <v>364</v>
      </c>
      <c r="B10" s="71">
        <f t="shared" ref="B10:G10" si="1">SUM(B11:B18)</f>
        <v>0</v>
      </c>
      <c r="C10" s="71">
        <f t="shared" si="1"/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 t="shared" si="1"/>
        <v>0</v>
      </c>
    </row>
    <row r="11" spans="1:7" x14ac:dyDescent="0.25">
      <c r="A11" s="63" t="s">
        <v>365</v>
      </c>
      <c r="B11" s="72"/>
      <c r="C11" s="72"/>
      <c r="D11" s="72" t="s">
        <v>3311</v>
      </c>
      <c r="E11" s="72"/>
      <c r="F11" s="72"/>
      <c r="G11" s="72" t="s">
        <v>3311</v>
      </c>
    </row>
    <row r="12" spans="1:7" ht="14.25" customHeight="1" x14ac:dyDescent="0.25">
      <c r="A12" s="63" t="s">
        <v>366</v>
      </c>
      <c r="B12" s="72"/>
      <c r="C12" s="72"/>
      <c r="D12" s="72" t="s">
        <v>3311</v>
      </c>
      <c r="E12" s="72"/>
      <c r="F12" s="72"/>
      <c r="G12" s="72" t="s">
        <v>3311</v>
      </c>
    </row>
    <row r="13" spans="1:7" x14ac:dyDescent="0.25">
      <c r="A13" s="63" t="s">
        <v>367</v>
      </c>
      <c r="B13" s="72"/>
      <c r="C13" s="72"/>
      <c r="D13" s="72" t="s">
        <v>3311</v>
      </c>
      <c r="E13" s="72"/>
      <c r="F13" s="72"/>
      <c r="G13" s="72" t="s">
        <v>3311</v>
      </c>
    </row>
    <row r="14" spans="1:7" ht="14.25" customHeight="1" x14ac:dyDescent="0.25">
      <c r="A14" s="63" t="s">
        <v>368</v>
      </c>
      <c r="B14" s="72"/>
      <c r="C14" s="72"/>
      <c r="D14" s="72" t="s">
        <v>3311</v>
      </c>
      <c r="E14" s="72"/>
      <c r="F14" s="72"/>
      <c r="G14" s="72" t="s">
        <v>3311</v>
      </c>
    </row>
    <row r="15" spans="1:7" ht="14.25" customHeight="1" x14ac:dyDescent="0.25">
      <c r="A15" s="63" t="s">
        <v>369</v>
      </c>
      <c r="B15" s="72"/>
      <c r="C15" s="72"/>
      <c r="D15" s="72" t="s">
        <v>3311</v>
      </c>
      <c r="E15" s="72"/>
      <c r="F15" s="72"/>
      <c r="G15" s="72" t="s">
        <v>3311</v>
      </c>
    </row>
    <row r="16" spans="1:7" ht="14.25" customHeight="1" x14ac:dyDescent="0.25">
      <c r="A16" s="63" t="s">
        <v>370</v>
      </c>
      <c r="B16" s="72"/>
      <c r="C16" s="72"/>
      <c r="D16" s="72" t="s">
        <v>3311</v>
      </c>
      <c r="E16" s="72"/>
      <c r="F16" s="72"/>
      <c r="G16" s="72" t="s">
        <v>3311</v>
      </c>
    </row>
    <row r="17" spans="1:7" x14ac:dyDescent="0.25">
      <c r="A17" s="63" t="s">
        <v>371</v>
      </c>
      <c r="B17" s="72"/>
      <c r="C17" s="72"/>
      <c r="D17" s="72" t="s">
        <v>3311</v>
      </c>
      <c r="E17" s="72"/>
      <c r="F17" s="72"/>
      <c r="G17" s="72" t="s">
        <v>3311</v>
      </c>
    </row>
    <row r="18" spans="1:7" ht="14.25" customHeight="1" x14ac:dyDescent="0.25">
      <c r="A18" s="63" t="s">
        <v>372</v>
      </c>
      <c r="B18" s="72"/>
      <c r="C18" s="72"/>
      <c r="D18" s="72" t="s">
        <v>3311</v>
      </c>
      <c r="E18" s="72"/>
      <c r="F18" s="72"/>
      <c r="G18" s="72" t="s">
        <v>3311</v>
      </c>
    </row>
    <row r="19" spans="1:7" x14ac:dyDescent="0.25">
      <c r="A19" s="53" t="s">
        <v>373</v>
      </c>
      <c r="B19" s="71">
        <f t="shared" ref="B19:G19" si="2">SUM(B20:B26)</f>
        <v>43798062</v>
      </c>
      <c r="C19" s="71">
        <f t="shared" si="2"/>
        <v>15506969.59</v>
      </c>
      <c r="D19" s="71">
        <f t="shared" si="2"/>
        <v>59305031.590000004</v>
      </c>
      <c r="E19" s="71">
        <f t="shared" si="2"/>
        <v>46741094.780000001</v>
      </c>
      <c r="F19" s="71">
        <f t="shared" si="2"/>
        <v>38309745.170000002</v>
      </c>
      <c r="G19" s="71">
        <f t="shared" si="2"/>
        <v>12563936.810000001</v>
      </c>
    </row>
    <row r="20" spans="1:7" x14ac:dyDescent="0.25">
      <c r="A20" s="63" t="s">
        <v>374</v>
      </c>
      <c r="B20" s="71"/>
      <c r="C20" s="71"/>
      <c r="D20" s="71" t="s">
        <v>3311</v>
      </c>
      <c r="E20" s="71"/>
      <c r="F20" s="71"/>
      <c r="G20" s="72" t="s">
        <v>3311</v>
      </c>
    </row>
    <row r="21" spans="1:7" ht="14.25" customHeight="1" x14ac:dyDescent="0.25">
      <c r="A21" s="63" t="s">
        <v>375</v>
      </c>
      <c r="B21" s="162">
        <v>43798062</v>
      </c>
      <c r="C21" s="162">
        <v>15506969.59</v>
      </c>
      <c r="D21" s="162">
        <v>59305031.590000004</v>
      </c>
      <c r="E21" s="162">
        <v>46741094.780000001</v>
      </c>
      <c r="F21" s="162">
        <v>38309745.170000002</v>
      </c>
      <c r="G21" s="164">
        <v>12563936.810000001</v>
      </c>
    </row>
    <row r="22" spans="1:7" ht="14.25" customHeight="1" x14ac:dyDescent="0.25">
      <c r="A22" s="63" t="s">
        <v>376</v>
      </c>
      <c r="B22" s="71"/>
      <c r="C22" s="71"/>
      <c r="D22" s="71" t="s">
        <v>3311</v>
      </c>
      <c r="E22" s="71"/>
      <c r="F22" s="71"/>
      <c r="G22" s="72" t="s">
        <v>3311</v>
      </c>
    </row>
    <row r="23" spans="1:7" x14ac:dyDescent="0.25">
      <c r="A23" s="63" t="s">
        <v>377</v>
      </c>
      <c r="B23" s="71"/>
      <c r="C23" s="71"/>
      <c r="D23" s="71" t="s">
        <v>3311</v>
      </c>
      <c r="E23" s="71"/>
      <c r="F23" s="71"/>
      <c r="G23" s="72" t="s">
        <v>3311</v>
      </c>
    </row>
    <row r="24" spans="1:7" x14ac:dyDescent="0.25">
      <c r="A24" s="63" t="s">
        <v>378</v>
      </c>
      <c r="B24" s="71"/>
      <c r="C24" s="71"/>
      <c r="D24" s="71" t="s">
        <v>3311</v>
      </c>
      <c r="E24" s="71"/>
      <c r="F24" s="71"/>
      <c r="G24" s="72" t="s">
        <v>3311</v>
      </c>
    </row>
    <row r="25" spans="1:7" x14ac:dyDescent="0.25">
      <c r="A25" s="63" t="s">
        <v>379</v>
      </c>
      <c r="B25" s="71"/>
      <c r="C25" s="71"/>
      <c r="D25" s="71" t="s">
        <v>3311</v>
      </c>
      <c r="E25" s="71"/>
      <c r="F25" s="71"/>
      <c r="G25" s="72" t="s">
        <v>3311</v>
      </c>
    </row>
    <row r="26" spans="1:7" ht="14.25" customHeight="1" x14ac:dyDescent="0.25">
      <c r="A26" s="63" t="s">
        <v>380</v>
      </c>
      <c r="B26" s="71"/>
      <c r="C26" s="71"/>
      <c r="D26" s="71" t="s">
        <v>3311</v>
      </c>
      <c r="E26" s="71"/>
      <c r="F26" s="71"/>
      <c r="G26" s="72" t="s">
        <v>3311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4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4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4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4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4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4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4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4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5">SUM(C38:C41)</f>
        <v>0</v>
      </c>
      <c r="D37" s="71">
        <f t="shared" si="5"/>
        <v>0</v>
      </c>
      <c r="E37" s="71">
        <f t="shared" si="5"/>
        <v>0</v>
      </c>
      <c r="F37" s="71">
        <f t="shared" si="5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6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6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6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7">SUM(C44,C53,C61,C71)</f>
        <v>0</v>
      </c>
      <c r="D43" s="73">
        <f t="shared" si="7"/>
        <v>0</v>
      </c>
      <c r="E43" s="73">
        <f t="shared" si="7"/>
        <v>0</v>
      </c>
      <c r="F43" s="73">
        <f t="shared" si="7"/>
        <v>0</v>
      </c>
      <c r="G43" s="73">
        <f t="shared" si="7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8">SUM(C45:C52)</f>
        <v>0</v>
      </c>
      <c r="D44" s="72">
        <f t="shared" si="8"/>
        <v>0</v>
      </c>
      <c r="E44" s="72">
        <f t="shared" si="8"/>
        <v>0</v>
      </c>
      <c r="F44" s="72">
        <f t="shared" si="8"/>
        <v>0</v>
      </c>
      <c r="G44" s="72">
        <f t="shared" si="8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9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9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9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9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9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9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9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0">SUM(C54:C60)</f>
        <v>0</v>
      </c>
      <c r="D53" s="71">
        <f t="shared" si="10"/>
        <v>0</v>
      </c>
      <c r="E53" s="71">
        <f t="shared" si="10"/>
        <v>0</v>
      </c>
      <c r="F53" s="71">
        <f t="shared" si="10"/>
        <v>0</v>
      </c>
      <c r="G53" s="71">
        <f t="shared" si="10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1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1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1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1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1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1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2">SUM(C62:C70)</f>
        <v>0</v>
      </c>
      <c r="D61" s="71">
        <f t="shared" si="12"/>
        <v>0</v>
      </c>
      <c r="E61" s="71">
        <f t="shared" si="12"/>
        <v>0</v>
      </c>
      <c r="F61" s="71">
        <f t="shared" si="12"/>
        <v>0</v>
      </c>
      <c r="G61" s="71">
        <f t="shared" si="12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3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3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3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3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3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3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3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3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4">SUM(C72:C75)</f>
        <v>0</v>
      </c>
      <c r="D71" s="74">
        <f t="shared" si="14"/>
        <v>0</v>
      </c>
      <c r="E71" s="74">
        <f t="shared" si="14"/>
        <v>0</v>
      </c>
      <c r="F71" s="74">
        <f t="shared" si="14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5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5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5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 t="shared" ref="B77:G77" si="16">B43+B9</f>
        <v>43798062</v>
      </c>
      <c r="C77" s="73">
        <f t="shared" si="16"/>
        <v>15506969.59</v>
      </c>
      <c r="D77" s="73">
        <f t="shared" si="16"/>
        <v>59305031.590000004</v>
      </c>
      <c r="E77" s="73">
        <f t="shared" si="16"/>
        <v>46741094.780000001</v>
      </c>
      <c r="F77" s="73">
        <f t="shared" si="16"/>
        <v>38309745.170000002</v>
      </c>
      <c r="G77" s="73">
        <f t="shared" si="16"/>
        <v>12563936.810000001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43798062</v>
      </c>
      <c r="Q2" s="18">
        <f>'Formato 6 c)'!C9</f>
        <v>15506969.59</v>
      </c>
      <c r="R2" s="18">
        <f>'Formato 6 c)'!D9</f>
        <v>59305031.590000004</v>
      </c>
      <c r="S2" s="18">
        <f>'Formato 6 c)'!E9</f>
        <v>46741094.780000001</v>
      </c>
      <c r="T2" s="18">
        <f>'Formato 6 c)'!F9</f>
        <v>38309745.170000002</v>
      </c>
      <c r="U2" s="18">
        <f>'Formato 6 c)'!G9</f>
        <v>12563936.810000001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 t="str">
        <f>'Formato 6 c)'!D11</f>
        <v xml:space="preserve">                                             -  </v>
      </c>
      <c r="S4" s="18">
        <f>'Formato 6 c)'!E11</f>
        <v>0</v>
      </c>
      <c r="T4" s="18">
        <f>'Formato 6 c)'!F11</f>
        <v>0</v>
      </c>
      <c r="U4" s="18" t="str">
        <f>'Formato 6 c)'!G11</f>
        <v xml:space="preserve">                                             -  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 t="str">
        <f>'Formato 6 c)'!D12</f>
        <v xml:space="preserve">                                             -  </v>
      </c>
      <c r="S5" s="18">
        <f>'Formato 6 c)'!E12</f>
        <v>0</v>
      </c>
      <c r="T5" s="18">
        <f>'Formato 6 c)'!F12</f>
        <v>0</v>
      </c>
      <c r="U5" s="18" t="str">
        <f>'Formato 6 c)'!G12</f>
        <v xml:space="preserve">                                             -  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 t="str">
        <f>'Formato 6 c)'!D13</f>
        <v xml:space="preserve">                                             -  </v>
      </c>
      <c r="S6" s="18">
        <f>'Formato 6 c)'!E13</f>
        <v>0</v>
      </c>
      <c r="T6" s="18">
        <f>'Formato 6 c)'!F13</f>
        <v>0</v>
      </c>
      <c r="U6" s="18" t="str">
        <f>'Formato 6 c)'!G13</f>
        <v xml:space="preserve">                                             -  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 t="str">
        <f>'Formato 6 c)'!D14</f>
        <v xml:space="preserve">                                             -  </v>
      </c>
      <c r="S7" s="18">
        <f>'Formato 6 c)'!E14</f>
        <v>0</v>
      </c>
      <c r="T7" s="18">
        <f>'Formato 6 c)'!F14</f>
        <v>0</v>
      </c>
      <c r="U7" s="18" t="str">
        <f>'Formato 6 c)'!G14</f>
        <v xml:space="preserve">                                             -  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 t="str">
        <f>'Formato 6 c)'!D15</f>
        <v xml:space="preserve">                                             -  </v>
      </c>
      <c r="S8" s="18">
        <f>'Formato 6 c)'!E15</f>
        <v>0</v>
      </c>
      <c r="T8" s="18">
        <f>'Formato 6 c)'!F15</f>
        <v>0</v>
      </c>
      <c r="U8" s="18" t="str">
        <f>'Formato 6 c)'!G15</f>
        <v xml:space="preserve">                                             -  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 t="str">
        <f>'Formato 6 c)'!D16</f>
        <v xml:space="preserve">                                             -  </v>
      </c>
      <c r="S9" s="18">
        <f>'Formato 6 c)'!E16</f>
        <v>0</v>
      </c>
      <c r="T9" s="18">
        <f>'Formato 6 c)'!F16</f>
        <v>0</v>
      </c>
      <c r="U9" s="18" t="str">
        <f>'Formato 6 c)'!G16</f>
        <v xml:space="preserve">                                             -  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 t="str">
        <f>'Formato 6 c)'!D17</f>
        <v xml:space="preserve">                                             -  </v>
      </c>
      <c r="S10" s="18">
        <f>'Formato 6 c)'!E17</f>
        <v>0</v>
      </c>
      <c r="T10" s="18">
        <f>'Formato 6 c)'!F17</f>
        <v>0</v>
      </c>
      <c r="U10" s="18" t="str">
        <f>'Formato 6 c)'!G17</f>
        <v xml:space="preserve">                                             -  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 t="str">
        <f>'Formato 6 c)'!D18</f>
        <v xml:space="preserve">                                             -  </v>
      </c>
      <c r="S11" s="18">
        <f>'Formato 6 c)'!E18</f>
        <v>0</v>
      </c>
      <c r="T11" s="18">
        <f>'Formato 6 c)'!F18</f>
        <v>0</v>
      </c>
      <c r="U11" s="18" t="str">
        <f>'Formato 6 c)'!G18</f>
        <v xml:space="preserve">                                             -  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43798062</v>
      </c>
      <c r="Q12" s="18">
        <f>'Formato 6 c)'!C19</f>
        <v>15506969.59</v>
      </c>
      <c r="R12" s="18">
        <f>'Formato 6 c)'!D19</f>
        <v>59305031.590000004</v>
      </c>
      <c r="S12" s="18">
        <f>'Formato 6 c)'!E19</f>
        <v>46741094.780000001</v>
      </c>
      <c r="T12" s="18">
        <f>'Formato 6 c)'!F19</f>
        <v>38309745.170000002</v>
      </c>
      <c r="U12" s="18">
        <f>'Formato 6 c)'!G19</f>
        <v>12563936.810000001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 t="str">
        <f>'Formato 6 c)'!D20</f>
        <v xml:space="preserve">                                             -  </v>
      </c>
      <c r="S13" s="18">
        <f>'Formato 6 c)'!E20</f>
        <v>0</v>
      </c>
      <c r="T13" s="18">
        <f>'Formato 6 c)'!F20</f>
        <v>0</v>
      </c>
      <c r="U13" s="18" t="str">
        <f>'Formato 6 c)'!G20</f>
        <v xml:space="preserve">                                             -  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43798062</v>
      </c>
      <c r="Q14" s="18">
        <f>'Formato 6 c)'!C21</f>
        <v>15506969.59</v>
      </c>
      <c r="R14" s="18">
        <f>'Formato 6 c)'!D21</f>
        <v>59305031.590000004</v>
      </c>
      <c r="S14" s="18">
        <f>'Formato 6 c)'!E21</f>
        <v>46741094.780000001</v>
      </c>
      <c r="T14" s="18">
        <f>'Formato 6 c)'!F21</f>
        <v>38309745.170000002</v>
      </c>
      <c r="U14" s="18">
        <f>'Formato 6 c)'!G21</f>
        <v>12563936.810000001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 t="str">
        <f>'Formato 6 c)'!D22</f>
        <v xml:space="preserve">                                             -  </v>
      </c>
      <c r="S15" s="18">
        <f>'Formato 6 c)'!E22</f>
        <v>0</v>
      </c>
      <c r="T15" s="18">
        <f>'Formato 6 c)'!F22</f>
        <v>0</v>
      </c>
      <c r="U15" s="18" t="str">
        <f>'Formato 6 c)'!G22</f>
        <v xml:space="preserve">                                             -  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 t="str">
        <f>'Formato 6 c)'!D23</f>
        <v xml:space="preserve">                                             -  </v>
      </c>
      <c r="S16" s="18">
        <f>'Formato 6 c)'!E23</f>
        <v>0</v>
      </c>
      <c r="T16" s="18">
        <f>'Formato 6 c)'!F23</f>
        <v>0</v>
      </c>
      <c r="U16" s="18" t="str">
        <f>'Formato 6 c)'!G23</f>
        <v xml:space="preserve">                                             -  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 t="str">
        <f>'Formato 6 c)'!D24</f>
        <v xml:space="preserve">                                             -  </v>
      </c>
      <c r="S17" s="18">
        <f>'Formato 6 c)'!E24</f>
        <v>0</v>
      </c>
      <c r="T17" s="18">
        <f>'Formato 6 c)'!F24</f>
        <v>0</v>
      </c>
      <c r="U17" s="18" t="str">
        <f>'Formato 6 c)'!G24</f>
        <v xml:space="preserve">                                             -  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 t="str">
        <f>'Formato 6 c)'!D25</f>
        <v xml:space="preserve">                                             -  </v>
      </c>
      <c r="S18" s="18">
        <f>'Formato 6 c)'!E25</f>
        <v>0</v>
      </c>
      <c r="T18" s="18">
        <f>'Formato 6 c)'!F25</f>
        <v>0</v>
      </c>
      <c r="U18" s="18" t="str">
        <f>'Formato 6 c)'!G25</f>
        <v xml:space="preserve">                                             -  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 t="str">
        <f>'Formato 6 c)'!D26</f>
        <v xml:space="preserve">                                             -  </v>
      </c>
      <c r="S19" s="18">
        <f>'Formato 6 c)'!E26</f>
        <v>0</v>
      </c>
      <c r="T19" s="18">
        <f>'Formato 6 c)'!F26</f>
        <v>0</v>
      </c>
      <c r="U19" s="18" t="str">
        <f>'Formato 6 c)'!G26</f>
        <v xml:space="preserve">                                             -  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43798062</v>
      </c>
      <c r="Q68" s="18">
        <f>'Formato 6 c)'!C77</f>
        <v>15506969.59</v>
      </c>
      <c r="R68" s="18">
        <f>'Formato 6 c)'!D77</f>
        <v>59305031.590000004</v>
      </c>
      <c r="S68" s="18">
        <f>'Formato 6 c)'!E77</f>
        <v>46741094.780000001</v>
      </c>
      <c r="T68" s="18">
        <f>'Formato 6 c)'!F77</f>
        <v>38309745.170000002</v>
      </c>
      <c r="U68" s="18">
        <f>'Formato 6 c)'!G77</f>
        <v>12563936.810000001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Municipal de Agua Potable y Alcantarillado de Moroleón, Gobierno del Estado de Guanajuato</v>
      </c>
    </row>
    <row r="7" spans="2:3" ht="14.25" x14ac:dyDescent="0.45">
      <c r="C7" t="str">
        <f>CONCATENATE(ENTE_PUBLICO," (a)")</f>
        <v>Sistema Municipal de Agua Potable y Alcantarillado de Moroleón,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1149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Moroleón,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3313</v>
      </c>
    </row>
    <row r="15" spans="2:3" ht="14.25" x14ac:dyDescent="0.45">
      <c r="C15" s="24">
        <v>4</v>
      </c>
    </row>
    <row r="16" spans="2:3" ht="14.25" x14ac:dyDescent="0.45">
      <c r="C16" s="24" t="s">
        <v>3314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39">
        <v>-1.7976931348623099E+100</v>
      </c>
      <c r="E30" s="139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70" zoomScaleNormal="70" workbookViewId="0">
      <selection activeCell="C16" sqref="C16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91" t="s">
        <v>3287</v>
      </c>
      <c r="B1" s="190"/>
      <c r="C1" s="190"/>
      <c r="D1" s="190"/>
      <c r="E1" s="190"/>
      <c r="F1" s="190"/>
      <c r="G1" s="190"/>
    </row>
    <row r="2" spans="1:7" ht="14.25" x14ac:dyDescent="0.45">
      <c r="A2" s="172" t="str">
        <f>ENTE_PUBLICO_A</f>
        <v>Sistema Municipal de Agua Potable y Alcantarillado de Moroleón, Gobierno del Estado de Guanajuato (a)</v>
      </c>
      <c r="B2" s="173"/>
      <c r="C2" s="173"/>
      <c r="D2" s="173"/>
      <c r="E2" s="173"/>
      <c r="F2" s="173"/>
      <c r="G2" s="174"/>
    </row>
    <row r="3" spans="1:7" x14ac:dyDescent="0.25">
      <c r="A3" s="178" t="s">
        <v>277</v>
      </c>
      <c r="B3" s="179"/>
      <c r="C3" s="179"/>
      <c r="D3" s="179"/>
      <c r="E3" s="179"/>
      <c r="F3" s="179"/>
      <c r="G3" s="180"/>
    </row>
    <row r="4" spans="1:7" x14ac:dyDescent="0.25">
      <c r="A4" s="178" t="s">
        <v>399</v>
      </c>
      <c r="B4" s="179"/>
      <c r="C4" s="179"/>
      <c r="D4" s="179"/>
      <c r="E4" s="179"/>
      <c r="F4" s="179"/>
      <c r="G4" s="180"/>
    </row>
    <row r="5" spans="1:7" ht="14.25" x14ac:dyDescent="0.45">
      <c r="A5" s="178" t="str">
        <f>TRIMESTRE</f>
        <v>Del 1 de enero al 31 de diciembre de 2019 (b)</v>
      </c>
      <c r="B5" s="179"/>
      <c r="C5" s="179"/>
      <c r="D5" s="179"/>
      <c r="E5" s="179"/>
      <c r="F5" s="179"/>
      <c r="G5" s="180"/>
    </row>
    <row r="6" spans="1:7" ht="14.25" x14ac:dyDescent="0.45">
      <c r="A6" s="181" t="s">
        <v>118</v>
      </c>
      <c r="B6" s="182"/>
      <c r="C6" s="182"/>
      <c r="D6" s="182"/>
      <c r="E6" s="182"/>
      <c r="F6" s="182"/>
      <c r="G6" s="183"/>
    </row>
    <row r="7" spans="1:7" x14ac:dyDescent="0.25">
      <c r="A7" s="187" t="s">
        <v>361</v>
      </c>
      <c r="B7" s="192" t="s">
        <v>279</v>
      </c>
      <c r="C7" s="192"/>
      <c r="D7" s="192"/>
      <c r="E7" s="192"/>
      <c r="F7" s="192"/>
      <c r="G7" s="192" t="s">
        <v>280</v>
      </c>
    </row>
    <row r="8" spans="1:7" ht="29.25" customHeight="1" x14ac:dyDescent="0.25">
      <c r="A8" s="188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99"/>
    </row>
    <row r="9" spans="1:7" x14ac:dyDescent="0.25">
      <c r="A9" s="52" t="s">
        <v>400</v>
      </c>
      <c r="B9" s="167">
        <f t="shared" ref="B9:G9" si="0">SUM(B10,B11,B12,B15,B16,B19)</f>
        <v>15365123</v>
      </c>
      <c r="C9" s="66">
        <f t="shared" si="0"/>
        <v>0</v>
      </c>
      <c r="D9" s="167">
        <f t="shared" si="0"/>
        <v>15365123</v>
      </c>
      <c r="E9" s="167">
        <f t="shared" si="0"/>
        <v>11834845.710000001</v>
      </c>
      <c r="F9" s="167">
        <f t="shared" si="0"/>
        <v>11834845.710000001</v>
      </c>
      <c r="G9" s="167">
        <f t="shared" si="0"/>
        <v>3530277.29</v>
      </c>
    </row>
    <row r="10" spans="1:7" ht="14.25" customHeight="1" x14ac:dyDescent="0.25">
      <c r="A10" s="53" t="s">
        <v>401</v>
      </c>
      <c r="B10" s="163">
        <v>15365123</v>
      </c>
      <c r="C10" s="67" t="s">
        <v>3312</v>
      </c>
      <c r="D10" s="163">
        <v>15365123</v>
      </c>
      <c r="E10" s="163">
        <v>11834845.710000001</v>
      </c>
      <c r="F10" s="163">
        <v>11834845.710000001</v>
      </c>
      <c r="G10" s="163">
        <v>3530277.29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ht="14.25" x14ac:dyDescent="0.4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167">
        <f t="shared" ref="B33:G33" si="9">B21+B9</f>
        <v>15365123</v>
      </c>
      <c r="C33" s="66">
        <f t="shared" si="9"/>
        <v>0</v>
      </c>
      <c r="D33" s="167">
        <f t="shared" si="9"/>
        <v>15365123</v>
      </c>
      <c r="E33" s="167">
        <f t="shared" si="9"/>
        <v>11834845.710000001</v>
      </c>
      <c r="F33" s="167">
        <f t="shared" si="9"/>
        <v>11834845.710000001</v>
      </c>
      <c r="G33" s="167">
        <f t="shared" si="9"/>
        <v>3530277.29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15365123</v>
      </c>
      <c r="Q2" s="18">
        <f>'Formato 6 d)'!C9</f>
        <v>0</v>
      </c>
      <c r="R2" s="18">
        <f>'Formato 6 d)'!D9</f>
        <v>15365123</v>
      </c>
      <c r="S2" s="18">
        <f>'Formato 6 d)'!E9</f>
        <v>11834845.710000001</v>
      </c>
      <c r="T2" s="18">
        <f>'Formato 6 d)'!F9</f>
        <v>11834845.710000001</v>
      </c>
      <c r="U2" s="18">
        <f>'Formato 6 d)'!G9</f>
        <v>3530277.29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15365123</v>
      </c>
      <c r="Q3" s="18" t="str">
        <f>'Formato 6 d)'!C10</f>
        <v xml:space="preserve">                                           -  </v>
      </c>
      <c r="R3" s="18">
        <f>'Formato 6 d)'!D10</f>
        <v>15365123</v>
      </c>
      <c r="S3" s="18">
        <f>'Formato 6 d)'!E10</f>
        <v>11834845.710000001</v>
      </c>
      <c r="T3" s="18">
        <f>'Formato 6 d)'!F10</f>
        <v>11834845.710000001</v>
      </c>
      <c r="U3" s="18">
        <f>'Formato 6 d)'!G10</f>
        <v>3530277.29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15365123</v>
      </c>
      <c r="Q24" s="18">
        <f>'Formato 6 d)'!C33</f>
        <v>0</v>
      </c>
      <c r="R24" s="18">
        <f>'Formato 6 d)'!D33</f>
        <v>15365123</v>
      </c>
      <c r="S24" s="18">
        <f>'Formato 6 d)'!E33</f>
        <v>11834845.710000001</v>
      </c>
      <c r="T24" s="18">
        <f>'Formato 6 d)'!F33</f>
        <v>11834845.710000001</v>
      </c>
      <c r="U24" s="18">
        <f>'Formato 6 d)'!G33</f>
        <v>3530277.29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35" sqref="B35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90" t="s">
        <v>413</v>
      </c>
      <c r="B1" s="190"/>
      <c r="C1" s="190"/>
      <c r="D1" s="190"/>
      <c r="E1" s="190"/>
      <c r="F1" s="190"/>
      <c r="G1" s="190"/>
    </row>
    <row r="2" spans="1:7" ht="14.25" x14ac:dyDescent="0.45">
      <c r="A2" s="172" t="str">
        <f>ENTIDAD</f>
        <v>Municipio de Moroleón, Gobierno del Estado de Guanajuato</v>
      </c>
      <c r="B2" s="173"/>
      <c r="C2" s="173"/>
      <c r="D2" s="173"/>
      <c r="E2" s="173"/>
      <c r="F2" s="173"/>
      <c r="G2" s="174"/>
    </row>
    <row r="3" spans="1:7" ht="14.25" x14ac:dyDescent="0.45">
      <c r="A3" s="175" t="s">
        <v>414</v>
      </c>
      <c r="B3" s="176"/>
      <c r="C3" s="176"/>
      <c r="D3" s="176"/>
      <c r="E3" s="176"/>
      <c r="F3" s="176"/>
      <c r="G3" s="177"/>
    </row>
    <row r="4" spans="1:7" ht="14.25" x14ac:dyDescent="0.45">
      <c r="A4" s="175" t="s">
        <v>118</v>
      </c>
      <c r="B4" s="176"/>
      <c r="C4" s="176"/>
      <c r="D4" s="176"/>
      <c r="E4" s="176"/>
      <c r="F4" s="176"/>
      <c r="G4" s="177"/>
    </row>
    <row r="5" spans="1:7" ht="14.25" x14ac:dyDescent="0.45">
      <c r="A5" s="175" t="s">
        <v>415</v>
      </c>
      <c r="B5" s="176"/>
      <c r="C5" s="176"/>
      <c r="D5" s="176"/>
      <c r="E5" s="176"/>
      <c r="F5" s="176"/>
      <c r="G5" s="177"/>
    </row>
    <row r="6" spans="1:7" x14ac:dyDescent="0.25">
      <c r="A6" s="187" t="s">
        <v>3288</v>
      </c>
      <c r="B6" s="51">
        <f>ANIO1P</f>
        <v>2020</v>
      </c>
      <c r="C6" s="200" t="str">
        <f>ANIO2P</f>
        <v>2021 (d)</v>
      </c>
      <c r="D6" s="200" t="str">
        <f>ANIO3P</f>
        <v>2022 (d)</v>
      </c>
      <c r="E6" s="200" t="str">
        <f>ANIO4P</f>
        <v>2023 (d)</v>
      </c>
      <c r="F6" s="200" t="str">
        <f>ANIO5P</f>
        <v>2024 (d)</v>
      </c>
      <c r="G6" s="200" t="str">
        <f>ANIO6P</f>
        <v>2025 (d)</v>
      </c>
    </row>
    <row r="7" spans="1:7" ht="48" customHeight="1" x14ac:dyDescent="0.25">
      <c r="A7" s="188"/>
      <c r="B7" s="88" t="s">
        <v>3291</v>
      </c>
      <c r="C7" s="201"/>
      <c r="D7" s="201"/>
      <c r="E7" s="201"/>
      <c r="F7" s="201"/>
      <c r="G7" s="201"/>
    </row>
    <row r="8" spans="1:7" x14ac:dyDescent="0.25">
      <c r="A8" s="52" t="s">
        <v>421</v>
      </c>
      <c r="B8" s="59">
        <f>SUM(B9:B20)</f>
        <v>45667965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/>
      <c r="C9" s="60"/>
      <c r="D9" s="60"/>
      <c r="E9" s="60"/>
      <c r="F9" s="60"/>
      <c r="G9" s="60"/>
    </row>
    <row r="10" spans="1:7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7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416</v>
      </c>
      <c r="B12" s="60">
        <v>37685136</v>
      </c>
      <c r="C12" s="60"/>
      <c r="D12" s="60"/>
      <c r="E12" s="60"/>
      <c r="F12" s="60"/>
      <c r="G12" s="60"/>
    </row>
    <row r="13" spans="1:7" ht="14.25" x14ac:dyDescent="0.45">
      <c r="A13" s="53" t="s">
        <v>220</v>
      </c>
      <c r="B13" s="60">
        <v>929426</v>
      </c>
      <c r="C13" s="60"/>
      <c r="D13" s="60"/>
      <c r="E13" s="60"/>
      <c r="F13" s="60"/>
      <c r="G13" s="60"/>
    </row>
    <row r="14" spans="1:7" ht="14.25" x14ac:dyDescent="0.45">
      <c r="A14" s="53" t="s">
        <v>221</v>
      </c>
      <c r="B14" s="60">
        <v>653403</v>
      </c>
      <c r="C14" s="60"/>
      <c r="D14" s="60"/>
      <c r="E14" s="60"/>
      <c r="F14" s="60"/>
      <c r="G14" s="60"/>
    </row>
    <row r="15" spans="1:7" ht="14.25" x14ac:dyDescent="0.45">
      <c r="A15" s="53" t="s">
        <v>417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240</v>
      </c>
      <c r="B18" s="60"/>
      <c r="C18" s="60"/>
      <c r="D18" s="60"/>
      <c r="E18" s="60"/>
      <c r="F18" s="60"/>
      <c r="G18" s="60"/>
    </row>
    <row r="19" spans="1:7" ht="14.25" x14ac:dyDescent="0.45">
      <c r="A19" s="53" t="s">
        <v>241</v>
      </c>
      <c r="B19" s="60">
        <v>6400000</v>
      </c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/>
      <c r="C23" s="60"/>
      <c r="D23" s="60"/>
      <c r="E23" s="60"/>
      <c r="F23" s="60"/>
      <c r="G23" s="60"/>
    </row>
    <row r="24" spans="1:7" ht="14.25" x14ac:dyDescent="0.45">
      <c r="A24" s="53" t="s">
        <v>424</v>
      </c>
      <c r="B24" s="60"/>
      <c r="C24" s="60"/>
      <c r="D24" s="60"/>
      <c r="E24" s="60"/>
      <c r="F24" s="60"/>
      <c r="G24" s="60"/>
    </row>
    <row r="25" spans="1:7" ht="14.25" x14ac:dyDescent="0.45">
      <c r="A25" s="53" t="s">
        <v>425</v>
      </c>
      <c r="B25" s="60"/>
      <c r="C25" s="60"/>
      <c r="D25" s="60"/>
      <c r="E25" s="60"/>
      <c r="F25" s="60"/>
      <c r="G25" s="60"/>
    </row>
    <row r="26" spans="1:7" ht="14.25" x14ac:dyDescent="0.45">
      <c r="A26" s="56" t="s">
        <v>265</v>
      </c>
      <c r="B26" s="60"/>
      <c r="C26" s="60"/>
      <c r="D26" s="60"/>
      <c r="E26" s="60"/>
      <c r="F26" s="60"/>
      <c r="G26" s="60"/>
    </row>
    <row r="27" spans="1:7" ht="14.25" x14ac:dyDescent="0.45">
      <c r="A27" s="53" t="s">
        <v>266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45667965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45667965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37685136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929426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653403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6400000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45667965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31" sqref="B3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90" t="s">
        <v>451</v>
      </c>
      <c r="B1" s="190"/>
      <c r="C1" s="190"/>
      <c r="D1" s="190"/>
      <c r="E1" s="190"/>
      <c r="F1" s="190"/>
      <c r="G1" s="190"/>
    </row>
    <row r="2" spans="1:7" customFormat="1" ht="14.25" x14ac:dyDescent="0.45">
      <c r="A2" s="172" t="str">
        <f>ENTIDAD</f>
        <v>Municipio de Moroleón, Gobierno del Estado de Guanajuato</v>
      </c>
      <c r="B2" s="173"/>
      <c r="C2" s="173"/>
      <c r="D2" s="173"/>
      <c r="E2" s="173"/>
      <c r="F2" s="173"/>
      <c r="G2" s="174"/>
    </row>
    <row r="3" spans="1:7" customFormat="1" ht="14.25" x14ac:dyDescent="0.45">
      <c r="A3" s="175" t="s">
        <v>452</v>
      </c>
      <c r="B3" s="176"/>
      <c r="C3" s="176"/>
      <c r="D3" s="176"/>
      <c r="E3" s="176"/>
      <c r="F3" s="176"/>
      <c r="G3" s="177"/>
    </row>
    <row r="4" spans="1:7" customFormat="1" ht="14.25" x14ac:dyDescent="0.45">
      <c r="A4" s="175" t="s">
        <v>118</v>
      </c>
      <c r="B4" s="176"/>
      <c r="C4" s="176"/>
      <c r="D4" s="176"/>
      <c r="E4" s="176"/>
      <c r="F4" s="176"/>
      <c r="G4" s="177"/>
    </row>
    <row r="5" spans="1:7" customFormat="1" ht="14.25" x14ac:dyDescent="0.45">
      <c r="A5" s="175" t="s">
        <v>415</v>
      </c>
      <c r="B5" s="176"/>
      <c r="C5" s="176"/>
      <c r="D5" s="176"/>
      <c r="E5" s="176"/>
      <c r="F5" s="176"/>
      <c r="G5" s="177"/>
    </row>
    <row r="6" spans="1:7" customFormat="1" x14ac:dyDescent="0.25">
      <c r="A6" s="202" t="s">
        <v>3142</v>
      </c>
      <c r="B6" s="51">
        <f>ANIO1P</f>
        <v>2020</v>
      </c>
      <c r="C6" s="200" t="str">
        <f>ANIO2P</f>
        <v>2021 (d)</v>
      </c>
      <c r="D6" s="200" t="str">
        <f>ANIO3P</f>
        <v>2022 (d)</v>
      </c>
      <c r="E6" s="200" t="str">
        <f>ANIO4P</f>
        <v>2023 (d)</v>
      </c>
      <c r="F6" s="200" t="str">
        <f>ANIO5P</f>
        <v>2024 (d)</v>
      </c>
      <c r="G6" s="200" t="str">
        <f>ANIO6P</f>
        <v>2025 (d)</v>
      </c>
    </row>
    <row r="7" spans="1:7" customFormat="1" ht="48" customHeight="1" x14ac:dyDescent="0.25">
      <c r="A7" s="203"/>
      <c r="B7" s="88" t="s">
        <v>3291</v>
      </c>
      <c r="C7" s="201"/>
      <c r="D7" s="201"/>
      <c r="E7" s="201"/>
      <c r="F7" s="201"/>
      <c r="G7" s="201"/>
    </row>
    <row r="8" spans="1:7" x14ac:dyDescent="0.25">
      <c r="A8" s="52" t="s">
        <v>453</v>
      </c>
      <c r="B8" s="59">
        <f>SUM(B9:B17)</f>
        <v>45667965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16133373</v>
      </c>
      <c r="C9" s="60"/>
      <c r="D9" s="60"/>
      <c r="E9" s="60"/>
      <c r="F9" s="60"/>
      <c r="G9" s="60"/>
    </row>
    <row r="10" spans="1:7" x14ac:dyDescent="0.25">
      <c r="A10" s="53" t="s">
        <v>455</v>
      </c>
      <c r="B10" s="60">
        <v>4811063</v>
      </c>
      <c r="C10" s="60"/>
      <c r="D10" s="60"/>
      <c r="E10" s="60"/>
      <c r="F10" s="60"/>
      <c r="G10" s="60"/>
    </row>
    <row r="11" spans="1:7" x14ac:dyDescent="0.25">
      <c r="A11" s="53" t="s">
        <v>456</v>
      </c>
      <c r="B11" s="60">
        <v>20107231</v>
      </c>
      <c r="C11" s="60"/>
      <c r="D11" s="60"/>
      <c r="E11" s="60"/>
      <c r="F11" s="60"/>
      <c r="G11" s="60"/>
    </row>
    <row r="12" spans="1:7" x14ac:dyDescent="0.25">
      <c r="A12" s="53" t="s">
        <v>457</v>
      </c>
      <c r="B12" s="60">
        <v>10930</v>
      </c>
      <c r="C12" s="60"/>
      <c r="D12" s="60"/>
      <c r="E12" s="60"/>
      <c r="F12" s="60"/>
      <c r="G12" s="60"/>
    </row>
    <row r="13" spans="1:7" x14ac:dyDescent="0.25">
      <c r="A13" s="53" t="s">
        <v>458</v>
      </c>
      <c r="B13" s="60">
        <v>214698</v>
      </c>
      <c r="C13" s="60"/>
      <c r="D13" s="60"/>
      <c r="E13" s="60"/>
      <c r="F13" s="60"/>
      <c r="G13" s="60"/>
    </row>
    <row r="14" spans="1:7" x14ac:dyDescent="0.25">
      <c r="A14" s="53" t="s">
        <v>459</v>
      </c>
      <c r="B14" s="60">
        <v>4390670</v>
      </c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45667965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45667965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16133373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4811063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20107231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10930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214698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4390670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45667965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80" zoomScaleNormal="80" workbookViewId="0">
      <selection activeCell="F8" sqref="F8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90" t="s">
        <v>466</v>
      </c>
      <c r="B1" s="190"/>
      <c r="C1" s="190"/>
      <c r="D1" s="190"/>
      <c r="E1" s="190"/>
      <c r="F1" s="190"/>
      <c r="G1" s="190"/>
    </row>
    <row r="2" spans="1:7" ht="14.25" x14ac:dyDescent="0.45">
      <c r="A2" s="172" t="str">
        <f>ENTIDAD</f>
        <v>Municipio de Moroleón, Gobierno del Estado de Guanajuato</v>
      </c>
      <c r="B2" s="173"/>
      <c r="C2" s="173"/>
      <c r="D2" s="173"/>
      <c r="E2" s="173"/>
      <c r="F2" s="173"/>
      <c r="G2" s="174"/>
    </row>
    <row r="3" spans="1:7" ht="14.25" x14ac:dyDescent="0.45">
      <c r="A3" s="175" t="s">
        <v>467</v>
      </c>
      <c r="B3" s="176"/>
      <c r="C3" s="176"/>
      <c r="D3" s="176"/>
      <c r="E3" s="176"/>
      <c r="F3" s="176"/>
      <c r="G3" s="177"/>
    </row>
    <row r="4" spans="1:7" ht="14.25" x14ac:dyDescent="0.45">
      <c r="A4" s="181" t="s">
        <v>118</v>
      </c>
      <c r="B4" s="182"/>
      <c r="C4" s="182"/>
      <c r="D4" s="182"/>
      <c r="E4" s="182"/>
      <c r="F4" s="182"/>
      <c r="G4" s="183"/>
    </row>
    <row r="5" spans="1:7" x14ac:dyDescent="0.25">
      <c r="A5" s="207" t="s">
        <v>3288</v>
      </c>
      <c r="B5" s="205" t="str">
        <f>ANIO5R</f>
        <v>2014 ¹ (c)</v>
      </c>
      <c r="C5" s="205" t="str">
        <f>ANIO4R</f>
        <v>2015 ¹ (c)</v>
      </c>
      <c r="D5" s="205" t="str">
        <f>ANIO3R</f>
        <v>2016 ¹ (c)</v>
      </c>
      <c r="E5" s="205" t="str">
        <f>ANIO2R</f>
        <v>2017 ¹ (c)</v>
      </c>
      <c r="F5" s="205" t="str">
        <f>ANIO1R</f>
        <v>2018 ¹ (c)</v>
      </c>
      <c r="G5" s="51">
        <f>ANIO_INFORME</f>
        <v>2019</v>
      </c>
    </row>
    <row r="6" spans="1:7" ht="32.1" customHeight="1" x14ac:dyDescent="0.25">
      <c r="A6" s="208"/>
      <c r="B6" s="206"/>
      <c r="C6" s="206"/>
      <c r="D6" s="206"/>
      <c r="E6" s="206"/>
      <c r="F6" s="206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44041709.379999995</v>
      </c>
      <c r="G7" s="59">
        <f t="shared" si="0"/>
        <v>43798062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>
        <v>41808305.689999998</v>
      </c>
      <c r="G11" s="60">
        <v>35890599</v>
      </c>
    </row>
    <row r="12" spans="1:7" x14ac:dyDescent="0.25">
      <c r="A12" s="53" t="s">
        <v>473</v>
      </c>
      <c r="B12" s="60"/>
      <c r="C12" s="60"/>
      <c r="D12" s="60"/>
      <c r="E12" s="60"/>
      <c r="F12" s="60"/>
      <c r="G12" s="60">
        <v>885168</v>
      </c>
    </row>
    <row r="13" spans="1:7" x14ac:dyDescent="0.25">
      <c r="A13" s="56" t="s">
        <v>474</v>
      </c>
      <c r="B13" s="60"/>
      <c r="C13" s="60"/>
      <c r="D13" s="60"/>
      <c r="E13" s="60"/>
      <c r="F13" s="60">
        <v>604377.68999999994</v>
      </c>
      <c r="G13" s="60">
        <v>622295</v>
      </c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/>
      <c r="C17" s="60"/>
      <c r="D17" s="60"/>
      <c r="E17" s="60"/>
      <c r="F17" s="60">
        <v>1629026</v>
      </c>
      <c r="G17" s="60">
        <v>6400000</v>
      </c>
    </row>
    <row r="18" spans="1:7" x14ac:dyDescent="0.25">
      <c r="A18" s="53" t="s">
        <v>478</v>
      </c>
      <c r="B18" s="60"/>
      <c r="C18" s="60"/>
      <c r="D18" s="60"/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ht="14.25" x14ac:dyDescent="0.4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44041709.379999995</v>
      </c>
      <c r="G31" s="61">
        <f t="shared" si="3"/>
        <v>43798062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204" t="s">
        <v>3292</v>
      </c>
      <c r="B39" s="204"/>
      <c r="C39" s="204"/>
      <c r="D39" s="204"/>
      <c r="E39" s="204"/>
      <c r="F39" s="204"/>
      <c r="G39" s="204"/>
    </row>
    <row r="40" spans="1:7" ht="15" customHeight="1" x14ac:dyDescent="0.25">
      <c r="A40" s="204" t="s">
        <v>3293</v>
      </c>
      <c r="B40" s="204"/>
      <c r="C40" s="204"/>
      <c r="D40" s="204"/>
      <c r="E40" s="204"/>
      <c r="F40" s="204"/>
      <c r="G40" s="204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44041709.379999995</v>
      </c>
      <c r="U2" s="18">
        <f>'Formato 7 c)'!G7</f>
        <v>43798062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41808305.689999998</v>
      </c>
      <c r="U6" s="18">
        <f>'Formato 7 c)'!G11</f>
        <v>35890599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885168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604377.68999999994</v>
      </c>
      <c r="U8" s="18">
        <f>'Formato 7 c)'!G13</f>
        <v>622295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1629026</v>
      </c>
      <c r="U12" s="18">
        <f>'Formato 7 c)'!G17</f>
        <v>6400000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44041709.379999995</v>
      </c>
      <c r="U23" s="18">
        <f>'Formato 7 c)'!G31</f>
        <v>43798062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F14" sqref="F14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90" t="s">
        <v>490</v>
      </c>
      <c r="B1" s="190"/>
      <c r="C1" s="190"/>
      <c r="D1" s="190"/>
      <c r="E1" s="190"/>
      <c r="F1" s="190"/>
      <c r="G1" s="190"/>
    </row>
    <row r="2" spans="1:7" ht="14.25" x14ac:dyDescent="0.45">
      <c r="A2" s="172" t="str">
        <f>ENTIDAD</f>
        <v>Municipio de Moroleón, Gobierno del Estado de Guanajuato</v>
      </c>
      <c r="B2" s="173"/>
      <c r="C2" s="173"/>
      <c r="D2" s="173"/>
      <c r="E2" s="173"/>
      <c r="F2" s="173"/>
      <c r="G2" s="174"/>
    </row>
    <row r="3" spans="1:7" ht="14.25" x14ac:dyDescent="0.45">
      <c r="A3" s="175" t="s">
        <v>491</v>
      </c>
      <c r="B3" s="176"/>
      <c r="C3" s="176"/>
      <c r="D3" s="176"/>
      <c r="E3" s="176"/>
      <c r="F3" s="176"/>
      <c r="G3" s="177"/>
    </row>
    <row r="4" spans="1:7" ht="14.25" x14ac:dyDescent="0.45">
      <c r="A4" s="181" t="s">
        <v>118</v>
      </c>
      <c r="B4" s="182"/>
      <c r="C4" s="182"/>
      <c r="D4" s="182"/>
      <c r="E4" s="182"/>
      <c r="F4" s="182"/>
      <c r="G4" s="183"/>
    </row>
    <row r="5" spans="1:7" x14ac:dyDescent="0.25">
      <c r="A5" s="209" t="s">
        <v>3142</v>
      </c>
      <c r="B5" s="205" t="str">
        <f>ANIO5R</f>
        <v>2014 ¹ (c)</v>
      </c>
      <c r="C5" s="205" t="str">
        <f>ANIO4R</f>
        <v>2015 ¹ (c)</v>
      </c>
      <c r="D5" s="205" t="str">
        <f>ANIO3R</f>
        <v>2016 ¹ (c)</v>
      </c>
      <c r="E5" s="205" t="str">
        <f>ANIO2R</f>
        <v>2017 ¹ (c)</v>
      </c>
      <c r="F5" s="205" t="str">
        <f>ANIO1R</f>
        <v>2018 ¹ (c)</v>
      </c>
      <c r="G5" s="51">
        <f>ANIO_INFORME</f>
        <v>2019</v>
      </c>
    </row>
    <row r="6" spans="1:7" ht="32.1" customHeight="1" x14ac:dyDescent="0.25">
      <c r="A6" s="210"/>
      <c r="B6" s="206"/>
      <c r="C6" s="206"/>
      <c r="D6" s="206"/>
      <c r="E6" s="206"/>
      <c r="F6" s="206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35973963.809999995</v>
      </c>
      <c r="G7" s="59">
        <f t="shared" si="0"/>
        <v>43798062</v>
      </c>
    </row>
    <row r="8" spans="1:7" x14ac:dyDescent="0.25">
      <c r="A8" s="53" t="s">
        <v>454</v>
      </c>
      <c r="B8" s="60"/>
      <c r="C8" s="60"/>
      <c r="D8" s="60"/>
      <c r="E8" s="60"/>
      <c r="F8" s="60">
        <v>11202077.949999999</v>
      </c>
      <c r="G8" s="60">
        <v>15365123</v>
      </c>
    </row>
    <row r="9" spans="1:7" x14ac:dyDescent="0.25">
      <c r="A9" s="53" t="s">
        <v>455</v>
      </c>
      <c r="B9" s="60"/>
      <c r="C9" s="60"/>
      <c r="D9" s="60"/>
      <c r="E9" s="60"/>
      <c r="F9" s="60">
        <v>2454110.84</v>
      </c>
      <c r="G9" s="60">
        <v>3989661</v>
      </c>
    </row>
    <row r="10" spans="1:7" x14ac:dyDescent="0.25">
      <c r="A10" s="53" t="s">
        <v>456</v>
      </c>
      <c r="B10" s="60"/>
      <c r="C10" s="60"/>
      <c r="D10" s="60"/>
      <c r="E10" s="60"/>
      <c r="F10" s="60">
        <v>16604111.09</v>
      </c>
      <c r="G10" s="60">
        <v>19127933</v>
      </c>
    </row>
    <row r="11" spans="1:7" x14ac:dyDescent="0.25">
      <c r="A11" s="53" t="s">
        <v>457</v>
      </c>
      <c r="B11" s="60"/>
      <c r="C11" s="60"/>
      <c r="D11" s="60"/>
      <c r="E11" s="60"/>
      <c r="F11" s="60">
        <v>148183</v>
      </c>
      <c r="G11" s="60">
        <v>10393</v>
      </c>
    </row>
    <row r="12" spans="1:7" x14ac:dyDescent="0.25">
      <c r="A12" s="53" t="s">
        <v>458</v>
      </c>
      <c r="B12" s="60"/>
      <c r="C12" s="60"/>
      <c r="D12" s="60"/>
      <c r="E12" s="60"/>
      <c r="F12" s="60">
        <v>274143.15000000002</v>
      </c>
      <c r="G12" s="60">
        <v>2214698</v>
      </c>
    </row>
    <row r="13" spans="1:7" x14ac:dyDescent="0.25">
      <c r="A13" s="53" t="s">
        <v>459</v>
      </c>
      <c r="B13" s="60"/>
      <c r="C13" s="60"/>
      <c r="D13" s="60"/>
      <c r="E13" s="60"/>
      <c r="F13" s="60">
        <v>5291337.78</v>
      </c>
      <c r="G13" s="60">
        <v>3090254</v>
      </c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35973963.809999995</v>
      </c>
      <c r="G29" s="60">
        <f t="shared" si="2"/>
        <v>43798062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204" t="s">
        <v>3292</v>
      </c>
      <c r="B32" s="204"/>
      <c r="C32" s="204"/>
      <c r="D32" s="204"/>
      <c r="E32" s="204"/>
      <c r="F32" s="204"/>
      <c r="G32" s="204"/>
    </row>
    <row r="33" spans="1:7" x14ac:dyDescent="0.25">
      <c r="A33" s="204" t="s">
        <v>3293</v>
      </c>
      <c r="B33" s="204"/>
      <c r="C33" s="204"/>
      <c r="D33" s="204"/>
      <c r="E33" s="204"/>
      <c r="F33" s="204"/>
      <c r="G33" s="20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35973963.809999995</v>
      </c>
      <c r="U2" s="18">
        <f>'Formato 7 d)'!G7</f>
        <v>43798062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11202077.949999999</v>
      </c>
      <c r="U3" s="18">
        <f>'Formato 7 d)'!G8</f>
        <v>15365123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2454110.84</v>
      </c>
      <c r="U4" s="18">
        <f>'Formato 7 d)'!G9</f>
        <v>3989661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16604111.09</v>
      </c>
      <c r="U5" s="18">
        <f>'Formato 7 d)'!G10</f>
        <v>19127933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148183</v>
      </c>
      <c r="U6" s="18">
        <f>'Formato 7 d)'!G11</f>
        <v>10393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274143.15000000002</v>
      </c>
      <c r="U7" s="18">
        <f>'Formato 7 d)'!G12</f>
        <v>2214698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5291337.78</v>
      </c>
      <c r="U8" s="18">
        <f>'Formato 7 d)'!G13</f>
        <v>3090254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35973963.809999995</v>
      </c>
      <c r="U22" s="18">
        <f>'Formato 7 d)'!G29</f>
        <v>43798062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84" t="s">
        <v>495</v>
      </c>
      <c r="B1" s="184"/>
      <c r="C1" s="184"/>
      <c r="D1" s="184"/>
      <c r="E1" s="184"/>
      <c r="F1" s="184"/>
      <c r="G1" s="111"/>
    </row>
    <row r="2" spans="1:7" ht="14.25" x14ac:dyDescent="0.45">
      <c r="A2" s="172" t="str">
        <f>ENTE_PUBLICO</f>
        <v>Sistema Municipal de Agua Potable y Alcantarillado de Moroleón, Gobierno del Estado de Guanajuato</v>
      </c>
      <c r="B2" s="173"/>
      <c r="C2" s="173"/>
      <c r="D2" s="173"/>
      <c r="E2" s="173"/>
      <c r="F2" s="174"/>
    </row>
    <row r="3" spans="1:7" ht="14.25" x14ac:dyDescent="0.45">
      <c r="A3" s="181" t="s">
        <v>496</v>
      </c>
      <c r="B3" s="182"/>
      <c r="C3" s="182"/>
      <c r="D3" s="182"/>
      <c r="E3" s="182"/>
      <c r="F3" s="183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5" t="s">
        <v>502</v>
      </c>
      <c r="B5" s="5"/>
      <c r="C5" s="5"/>
      <c r="D5" s="5"/>
      <c r="E5" s="5"/>
      <c r="F5" s="5"/>
    </row>
    <row r="6" spans="1:7" ht="30" x14ac:dyDescent="0.25">
      <c r="A6" s="136" t="s">
        <v>503</v>
      </c>
      <c r="B6" s="60"/>
      <c r="C6" s="60"/>
      <c r="D6" s="60"/>
      <c r="E6" s="60"/>
      <c r="F6" s="60"/>
    </row>
    <row r="7" spans="1:7" x14ac:dyDescent="0.25">
      <c r="A7" s="136" t="s">
        <v>504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505</v>
      </c>
      <c r="B9" s="54"/>
      <c r="C9" s="54"/>
      <c r="D9" s="54"/>
      <c r="E9" s="54"/>
      <c r="F9" s="54"/>
    </row>
    <row r="10" spans="1:7" ht="14.25" x14ac:dyDescent="0.45">
      <c r="A10" s="136" t="s">
        <v>506</v>
      </c>
      <c r="B10" s="60"/>
      <c r="C10" s="60"/>
      <c r="D10" s="60"/>
      <c r="E10" s="60"/>
      <c r="F10" s="60"/>
    </row>
    <row r="11" spans="1:7" x14ac:dyDescent="0.25">
      <c r="A11" s="138" t="s">
        <v>507</v>
      </c>
      <c r="B11" s="60"/>
      <c r="C11" s="60"/>
      <c r="D11" s="60"/>
      <c r="E11" s="60"/>
      <c r="F11" s="60"/>
    </row>
    <row r="12" spans="1:7" x14ac:dyDescent="0.25">
      <c r="A12" s="138" t="s">
        <v>508</v>
      </c>
      <c r="B12" s="60"/>
      <c r="C12" s="60"/>
      <c r="D12" s="60"/>
      <c r="E12" s="60"/>
      <c r="F12" s="60"/>
    </row>
    <row r="13" spans="1:7" ht="14.25" x14ac:dyDescent="0.45">
      <c r="A13" s="138" t="s">
        <v>509</v>
      </c>
      <c r="B13" s="60"/>
      <c r="C13" s="60"/>
      <c r="D13" s="60"/>
      <c r="E13" s="60"/>
      <c r="F13" s="60"/>
    </row>
    <row r="14" spans="1:7" ht="14.25" x14ac:dyDescent="0.45">
      <c r="A14" s="136" t="s">
        <v>510</v>
      </c>
      <c r="B14" s="60"/>
      <c r="C14" s="60"/>
      <c r="D14" s="60"/>
      <c r="E14" s="60"/>
      <c r="F14" s="60"/>
    </row>
    <row r="15" spans="1:7" x14ac:dyDescent="0.25">
      <c r="A15" s="138" t="s">
        <v>507</v>
      </c>
      <c r="B15" s="60"/>
      <c r="C15" s="60"/>
      <c r="D15" s="60"/>
      <c r="E15" s="60"/>
      <c r="F15" s="60"/>
    </row>
    <row r="16" spans="1:7" x14ac:dyDescent="0.25">
      <c r="A16" s="138" t="s">
        <v>508</v>
      </c>
      <c r="B16" s="60"/>
      <c r="C16" s="60"/>
      <c r="D16" s="60"/>
      <c r="E16" s="60"/>
      <c r="F16" s="60"/>
    </row>
    <row r="17" spans="1:6" ht="14.25" x14ac:dyDescent="0.45">
      <c r="A17" s="138" t="s">
        <v>509</v>
      </c>
      <c r="B17" s="60"/>
      <c r="C17" s="60"/>
      <c r="D17" s="60"/>
      <c r="E17" s="60"/>
      <c r="F17" s="60"/>
    </row>
    <row r="18" spans="1:6" ht="14.25" x14ac:dyDescent="0.45">
      <c r="A18" s="136" t="s">
        <v>511</v>
      </c>
      <c r="B18" s="144"/>
      <c r="C18" s="60"/>
      <c r="D18" s="60"/>
      <c r="E18" s="60"/>
      <c r="F18" s="60"/>
    </row>
    <row r="19" spans="1:6" x14ac:dyDescent="0.25">
      <c r="A19" s="136" t="s">
        <v>512</v>
      </c>
      <c r="B19" s="60"/>
      <c r="C19" s="60"/>
      <c r="D19" s="60"/>
      <c r="E19" s="60"/>
      <c r="F19" s="60"/>
    </row>
    <row r="20" spans="1:6" x14ac:dyDescent="0.25">
      <c r="A20" s="136" t="s">
        <v>513</v>
      </c>
      <c r="B20" s="145"/>
      <c r="C20" s="145"/>
      <c r="D20" s="145"/>
      <c r="E20" s="145"/>
      <c r="F20" s="145"/>
    </row>
    <row r="21" spans="1:6" x14ac:dyDescent="0.25">
      <c r="A21" s="136" t="s">
        <v>514</v>
      </c>
      <c r="B21" s="145"/>
      <c r="C21" s="145"/>
      <c r="D21" s="145"/>
      <c r="E21" s="145"/>
      <c r="F21" s="145"/>
    </row>
    <row r="22" spans="1:6" ht="14.25" x14ac:dyDescent="0.45">
      <c r="A22" s="64" t="s">
        <v>515</v>
      </c>
      <c r="B22" s="145"/>
      <c r="C22" s="145"/>
      <c r="D22" s="145"/>
      <c r="E22" s="145"/>
      <c r="F22" s="145"/>
    </row>
    <row r="23" spans="1:6" ht="14.25" x14ac:dyDescent="0.45">
      <c r="A23" s="64" t="s">
        <v>516</v>
      </c>
      <c r="B23" s="145"/>
      <c r="C23" s="145"/>
      <c r="D23" s="145"/>
      <c r="E23" s="145"/>
      <c r="F23" s="145"/>
    </row>
    <row r="24" spans="1:6" x14ac:dyDescent="0.25">
      <c r="A24" s="64" t="s">
        <v>517</v>
      </c>
      <c r="B24" s="146"/>
      <c r="C24" s="60"/>
      <c r="D24" s="60"/>
      <c r="E24" s="60"/>
      <c r="F24" s="60"/>
    </row>
    <row r="25" spans="1:6" ht="14.25" x14ac:dyDescent="0.45">
      <c r="A25" s="136" t="s">
        <v>518</v>
      </c>
      <c r="B25" s="146"/>
      <c r="C25" s="60"/>
      <c r="D25" s="60"/>
      <c r="E25" s="60"/>
      <c r="F25" s="60"/>
    </row>
    <row r="26" spans="1:6" ht="14.25" x14ac:dyDescent="0.45">
      <c r="A26" s="137"/>
      <c r="B26" s="54"/>
      <c r="C26" s="54"/>
      <c r="D26" s="54"/>
      <c r="E26" s="54"/>
      <c r="F26" s="54"/>
    </row>
    <row r="27" spans="1:6" x14ac:dyDescent="0.25">
      <c r="A27" s="135" t="s">
        <v>519</v>
      </c>
      <c r="B27" s="54"/>
      <c r="C27" s="54"/>
      <c r="D27" s="54"/>
      <c r="E27" s="54"/>
      <c r="F27" s="54"/>
    </row>
    <row r="28" spans="1:6" x14ac:dyDescent="0.25">
      <c r="A28" s="136" t="s">
        <v>520</v>
      </c>
      <c r="B28" s="60"/>
      <c r="C28" s="60"/>
      <c r="D28" s="60"/>
      <c r="E28" s="60"/>
      <c r="F28" s="60"/>
    </row>
    <row r="29" spans="1:6" x14ac:dyDescent="0.25">
      <c r="A29" s="137"/>
      <c r="B29" s="54"/>
      <c r="C29" s="54"/>
      <c r="D29" s="54"/>
      <c r="E29" s="54"/>
      <c r="F29" s="54"/>
    </row>
    <row r="30" spans="1:6" x14ac:dyDescent="0.25">
      <c r="A30" s="135" t="s">
        <v>521</v>
      </c>
      <c r="B30" s="54"/>
      <c r="C30" s="54"/>
      <c r="D30" s="54"/>
      <c r="E30" s="54"/>
      <c r="F30" s="54"/>
    </row>
    <row r="31" spans="1:6" x14ac:dyDescent="0.25">
      <c r="A31" s="136" t="s">
        <v>506</v>
      </c>
      <c r="B31" s="60"/>
      <c r="C31" s="60"/>
      <c r="D31" s="60"/>
      <c r="E31" s="60"/>
      <c r="F31" s="60"/>
    </row>
    <row r="32" spans="1:6" x14ac:dyDescent="0.25">
      <c r="A32" s="136" t="s">
        <v>510</v>
      </c>
      <c r="B32" s="60"/>
      <c r="C32" s="60"/>
      <c r="D32" s="60"/>
      <c r="E32" s="60"/>
      <c r="F32" s="60"/>
    </row>
    <row r="33" spans="1:6" x14ac:dyDescent="0.25">
      <c r="A33" s="136" t="s">
        <v>522</v>
      </c>
      <c r="B33" s="60"/>
      <c r="C33" s="60"/>
      <c r="D33" s="60"/>
      <c r="E33" s="60"/>
      <c r="F33" s="60"/>
    </row>
    <row r="34" spans="1:6" x14ac:dyDescent="0.25">
      <c r="A34" s="137"/>
      <c r="B34" s="54"/>
      <c r="C34" s="54"/>
      <c r="D34" s="54"/>
      <c r="E34" s="54"/>
      <c r="F34" s="54"/>
    </row>
    <row r="35" spans="1:6" x14ac:dyDescent="0.25">
      <c r="A35" s="135" t="s">
        <v>523</v>
      </c>
      <c r="B35" s="54"/>
      <c r="C35" s="54"/>
      <c r="D35" s="54"/>
      <c r="E35" s="54"/>
      <c r="F35" s="54"/>
    </row>
    <row r="36" spans="1:6" x14ac:dyDescent="0.25">
      <c r="A36" s="136" t="s">
        <v>524</v>
      </c>
      <c r="B36" s="60"/>
      <c r="C36" s="60"/>
      <c r="D36" s="60"/>
      <c r="E36" s="60"/>
      <c r="F36" s="60"/>
    </row>
    <row r="37" spans="1:6" x14ac:dyDescent="0.25">
      <c r="A37" s="136" t="s">
        <v>525</v>
      </c>
      <c r="B37" s="60"/>
      <c r="C37" s="60"/>
      <c r="D37" s="60"/>
      <c r="E37" s="60"/>
      <c r="F37" s="60"/>
    </row>
    <row r="38" spans="1:6" x14ac:dyDescent="0.25">
      <c r="A38" s="136" t="s">
        <v>526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527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528</v>
      </c>
      <c r="B42" s="54"/>
      <c r="C42" s="54"/>
      <c r="D42" s="54"/>
      <c r="E42" s="54"/>
      <c r="F42" s="54"/>
    </row>
    <row r="43" spans="1:6" x14ac:dyDescent="0.25">
      <c r="A43" s="136" t="s">
        <v>529</v>
      </c>
      <c r="B43" s="60"/>
      <c r="C43" s="60"/>
      <c r="D43" s="60"/>
      <c r="E43" s="60"/>
      <c r="F43" s="60"/>
    </row>
    <row r="44" spans="1:6" x14ac:dyDescent="0.25">
      <c r="A44" s="136" t="s">
        <v>530</v>
      </c>
      <c r="B44" s="60"/>
      <c r="C44" s="60"/>
      <c r="D44" s="60"/>
      <c r="E44" s="60"/>
      <c r="F44" s="60"/>
    </row>
    <row r="45" spans="1:6" x14ac:dyDescent="0.25">
      <c r="A45" s="136" t="s">
        <v>531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5"/>
      <c r="C48" s="145"/>
      <c r="D48" s="145"/>
      <c r="E48" s="145"/>
      <c r="F48" s="145"/>
    </row>
    <row r="49" spans="1:6" x14ac:dyDescent="0.25">
      <c r="A49" s="64" t="s">
        <v>531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533</v>
      </c>
      <c r="B51" s="54"/>
      <c r="C51" s="54"/>
      <c r="D51" s="54"/>
      <c r="E51" s="54"/>
      <c r="F51" s="54"/>
    </row>
    <row r="52" spans="1:6" x14ac:dyDescent="0.25">
      <c r="A52" s="136" t="s">
        <v>530</v>
      </c>
      <c r="B52" s="60"/>
      <c r="C52" s="60"/>
      <c r="D52" s="60"/>
      <c r="E52" s="60"/>
      <c r="F52" s="60"/>
    </row>
    <row r="53" spans="1:6" x14ac:dyDescent="0.25">
      <c r="A53" s="136" t="s">
        <v>531</v>
      </c>
      <c r="B53" s="60"/>
      <c r="C53" s="60"/>
      <c r="D53" s="60"/>
      <c r="E53" s="60"/>
      <c r="F53" s="60"/>
    </row>
    <row r="54" spans="1:6" x14ac:dyDescent="0.25">
      <c r="A54" s="136" t="s">
        <v>534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535</v>
      </c>
      <c r="B56" s="54"/>
      <c r="C56" s="54"/>
      <c r="D56" s="54"/>
      <c r="E56" s="54"/>
      <c r="F56" s="54"/>
    </row>
    <row r="57" spans="1:6" x14ac:dyDescent="0.25">
      <c r="A57" s="136" t="s">
        <v>530</v>
      </c>
      <c r="B57" s="60"/>
      <c r="C57" s="60"/>
      <c r="D57" s="60"/>
      <c r="E57" s="60"/>
      <c r="F57" s="60"/>
    </row>
    <row r="58" spans="1:6" x14ac:dyDescent="0.25">
      <c r="A58" s="136" t="s">
        <v>531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536</v>
      </c>
      <c r="B60" s="54"/>
      <c r="C60" s="54"/>
      <c r="D60" s="54"/>
      <c r="E60" s="54"/>
      <c r="F60" s="54"/>
    </row>
    <row r="61" spans="1:6" x14ac:dyDescent="0.25">
      <c r="A61" s="136" t="s">
        <v>537</v>
      </c>
      <c r="B61" s="60"/>
      <c r="C61" s="60"/>
      <c r="D61" s="60"/>
      <c r="E61" s="60"/>
      <c r="F61" s="60"/>
    </row>
    <row r="62" spans="1:6" x14ac:dyDescent="0.25">
      <c r="A62" s="136" t="s">
        <v>538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539</v>
      </c>
      <c r="B64" s="54"/>
      <c r="C64" s="54"/>
      <c r="D64" s="54"/>
      <c r="E64" s="54"/>
      <c r="F64" s="54"/>
    </row>
    <row r="65" spans="1:6" x14ac:dyDescent="0.25">
      <c r="A65" s="136" t="s">
        <v>540</v>
      </c>
      <c r="B65" s="60"/>
      <c r="C65" s="60"/>
      <c r="D65" s="60"/>
      <c r="E65" s="60"/>
      <c r="F65" s="60"/>
    </row>
    <row r="66" spans="1:6" x14ac:dyDescent="0.25">
      <c r="A66" s="136" t="s">
        <v>541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A40" zoomScale="90" zoomScaleNormal="90" workbookViewId="0">
      <selection activeCell="F81" sqref="F81"/>
    </sheetView>
  </sheetViews>
  <sheetFormatPr baseColWidth="1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</cols>
  <sheetData>
    <row r="1" spans="1:6" s="90" customFormat="1" ht="37.5" customHeight="1" x14ac:dyDescent="0.25">
      <c r="A1" s="184" t="s">
        <v>545</v>
      </c>
      <c r="B1" s="184"/>
      <c r="C1" s="184"/>
      <c r="D1" s="184"/>
      <c r="E1" s="184"/>
      <c r="F1" s="184"/>
    </row>
    <row r="2" spans="1:6" x14ac:dyDescent="0.25">
      <c r="A2" s="172" t="str">
        <f>ENTE_PUBLICO_A</f>
        <v>Sistema Municipal de Agua Potable y Alcantarillado de Moroleón, Gobierno del Estado de Guanajuato (a)</v>
      </c>
      <c r="B2" s="173"/>
      <c r="C2" s="173"/>
      <c r="D2" s="173"/>
      <c r="E2" s="173"/>
      <c r="F2" s="174"/>
    </row>
    <row r="3" spans="1:6" x14ac:dyDescent="0.25">
      <c r="A3" s="175" t="s">
        <v>117</v>
      </c>
      <c r="B3" s="176"/>
      <c r="C3" s="176"/>
      <c r="D3" s="176"/>
      <c r="E3" s="176"/>
      <c r="F3" s="177"/>
    </row>
    <row r="4" spans="1:6" x14ac:dyDescent="0.25">
      <c r="A4" s="178" t="str">
        <f>PERIODO_INFORME</f>
        <v>Al 31 de diciembre de 2018 y al 31 de diciembre de 2019 (b)</v>
      </c>
      <c r="B4" s="179"/>
      <c r="C4" s="179"/>
      <c r="D4" s="179"/>
      <c r="E4" s="179"/>
      <c r="F4" s="180"/>
    </row>
    <row r="5" spans="1:6" x14ac:dyDescent="0.25">
      <c r="A5" s="181" t="s">
        <v>118</v>
      </c>
      <c r="B5" s="182"/>
      <c r="C5" s="182"/>
      <c r="D5" s="182"/>
      <c r="E5" s="182"/>
      <c r="F5" s="183"/>
    </row>
    <row r="6" spans="1:6" s="3" customFormat="1" ht="30" x14ac:dyDescent="0.25">
      <c r="A6" s="132" t="s">
        <v>3284</v>
      </c>
      <c r="B6" s="133" t="str">
        <f>ANIO</f>
        <v>2019 (d)</v>
      </c>
      <c r="C6" s="130" t="str">
        <f>ULTIMO</f>
        <v>31 de diciembre de 2018 (e)</v>
      </c>
      <c r="D6" s="134" t="s">
        <v>0</v>
      </c>
      <c r="E6" s="133" t="str">
        <f>ANIO</f>
        <v>2019 (d)</v>
      </c>
      <c r="F6" s="130" t="str">
        <f>ULTIMO</f>
        <v>31 de diciembre de 2018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153">
        <f>SUM(B10:B16)</f>
        <v>46627031.490000002</v>
      </c>
      <c r="C9" s="153">
        <f>SUM(C10:C16)</f>
        <v>40963550.689999998</v>
      </c>
      <c r="D9" s="100" t="s">
        <v>54</v>
      </c>
      <c r="E9" s="60">
        <f>SUM(E10:E18)</f>
        <v>10556475.789999999</v>
      </c>
      <c r="F9" s="60">
        <f>SUM(F10:F18)</f>
        <v>2693742.37</v>
      </c>
    </row>
    <row r="10" spans="1:6" ht="14.25" customHeight="1" x14ac:dyDescent="0.25">
      <c r="A10" s="96" t="s">
        <v>4</v>
      </c>
      <c r="B10" s="150"/>
      <c r="C10" s="150"/>
      <c r="D10" s="101" t="s">
        <v>55</v>
      </c>
      <c r="E10" s="60"/>
      <c r="F10" s="60"/>
    </row>
    <row r="11" spans="1:6" x14ac:dyDescent="0.25">
      <c r="A11" s="96" t="s">
        <v>5</v>
      </c>
      <c r="B11" s="150"/>
      <c r="C11" s="150"/>
      <c r="D11" s="101" t="s">
        <v>56</v>
      </c>
      <c r="E11" s="148">
        <v>7198685</v>
      </c>
      <c r="F11" s="60" t="s">
        <v>3305</v>
      </c>
    </row>
    <row r="12" spans="1:6" x14ac:dyDescent="0.25">
      <c r="A12" s="96" t="s">
        <v>6</v>
      </c>
      <c r="B12" s="151">
        <v>21102127.550000001</v>
      </c>
      <c r="C12" s="151">
        <v>25185494.239999998</v>
      </c>
      <c r="D12" s="101" t="s">
        <v>57</v>
      </c>
      <c r="E12" s="60">
        <v>2481260.77</v>
      </c>
      <c r="F12" s="148">
        <v>1723803.71</v>
      </c>
    </row>
    <row r="13" spans="1:6" ht="14.25" customHeight="1" x14ac:dyDescent="0.25">
      <c r="A13" s="96" t="s">
        <v>7</v>
      </c>
      <c r="B13" s="151">
        <v>25524903.940000001</v>
      </c>
      <c r="C13" s="151">
        <v>15778056.449999999</v>
      </c>
      <c r="D13" s="101" t="s">
        <v>58</v>
      </c>
      <c r="E13" s="60"/>
      <c r="F13" s="60"/>
    </row>
    <row r="14" spans="1:6" x14ac:dyDescent="0.25">
      <c r="A14" s="96" t="s">
        <v>8</v>
      </c>
      <c r="B14" s="150"/>
      <c r="C14" s="150"/>
      <c r="D14" s="101" t="s">
        <v>59</v>
      </c>
      <c r="E14" s="60"/>
      <c r="F14" s="60"/>
    </row>
    <row r="15" spans="1:6" x14ac:dyDescent="0.25">
      <c r="A15" s="96" t="s">
        <v>9</v>
      </c>
      <c r="B15" s="150"/>
      <c r="C15" s="150"/>
      <c r="D15" s="101" t="s">
        <v>60</v>
      </c>
      <c r="E15" s="60"/>
      <c r="F15" s="60"/>
    </row>
    <row r="16" spans="1:6" ht="14.25" customHeight="1" x14ac:dyDescent="0.25">
      <c r="A16" s="96" t="s">
        <v>10</v>
      </c>
      <c r="B16" s="150"/>
      <c r="C16" s="150"/>
      <c r="D16" s="101" t="s">
        <v>61</v>
      </c>
      <c r="E16" s="148">
        <v>876530.02</v>
      </c>
      <c r="F16" s="148">
        <v>969938.66</v>
      </c>
    </row>
    <row r="17" spans="1:6" x14ac:dyDescent="0.25">
      <c r="A17" s="95" t="s">
        <v>11</v>
      </c>
      <c r="B17" s="60">
        <f>SUM(B18:B24)</f>
        <v>10678335.879999999</v>
      </c>
      <c r="C17" s="60">
        <f>SUM(C18:C24)</f>
        <v>5466313.7799999993</v>
      </c>
      <c r="D17" s="101" t="s">
        <v>62</v>
      </c>
      <c r="E17" s="60"/>
      <c r="F17" s="60"/>
    </row>
    <row r="18" spans="1:6" x14ac:dyDescent="0.25">
      <c r="A18" s="97" t="s">
        <v>12</v>
      </c>
      <c r="B18" s="60"/>
      <c r="C18" s="60"/>
      <c r="D18" s="101" t="s">
        <v>63</v>
      </c>
      <c r="E18" s="60" t="s">
        <v>3306</v>
      </c>
      <c r="F18" s="60" t="s">
        <v>3305</v>
      </c>
    </row>
    <row r="19" spans="1:6" x14ac:dyDescent="0.25">
      <c r="A19" s="97" t="s">
        <v>13</v>
      </c>
      <c r="B19" s="148">
        <v>5542376.0999999996</v>
      </c>
      <c r="C19" s="148">
        <v>5226174.26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 t="s">
        <v>3303</v>
      </c>
      <c r="C20" s="148">
        <v>1000</v>
      </c>
      <c r="D20" s="101" t="s">
        <v>65</v>
      </c>
      <c r="E20" s="60"/>
      <c r="F20" s="60"/>
    </row>
    <row r="21" spans="1:6" x14ac:dyDescent="0.25">
      <c r="A21" s="97" t="s">
        <v>15</v>
      </c>
      <c r="B21" s="60"/>
      <c r="C21" s="60"/>
      <c r="D21" s="101" t="s">
        <v>66</v>
      </c>
      <c r="E21" s="60"/>
      <c r="F21" s="60"/>
    </row>
    <row r="22" spans="1:6" x14ac:dyDescent="0.25">
      <c r="A22" s="97" t="s">
        <v>16</v>
      </c>
      <c r="B22" s="148">
        <v>500</v>
      </c>
      <c r="C22" s="60" t="s">
        <v>3304</v>
      </c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48">
        <v>5135459.78</v>
      </c>
      <c r="C24" s="148">
        <v>239139.52</v>
      </c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669404.88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 t="s">
        <v>3303</v>
      </c>
      <c r="C26" s="60" t="s">
        <v>3304</v>
      </c>
      <c r="D26" s="100" t="s">
        <v>71</v>
      </c>
      <c r="E26" s="60"/>
      <c r="F26" s="60"/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>
        <v>669404.88</v>
      </c>
      <c r="C29" s="60" t="s">
        <v>3304</v>
      </c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 t="s">
        <v>3303</v>
      </c>
      <c r="C32" s="60" t="s">
        <v>3304</v>
      </c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148">
        <v>4202318.1900000004</v>
      </c>
      <c r="C37" s="148">
        <v>2812344.74</v>
      </c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152">
        <f>B9+B17+B25+B31+B38+B41+B37</f>
        <v>62177090.440000005</v>
      </c>
      <c r="C47" s="152">
        <f>C9+C17+C25+C31+C38+C41+C37</f>
        <v>49242209.210000001</v>
      </c>
      <c r="D47" s="99" t="s">
        <v>91</v>
      </c>
      <c r="E47" s="61">
        <f>E9+E19+E23+E26+E27+E31+E38+E42</f>
        <v>10556475.789999999</v>
      </c>
      <c r="F47" s="61">
        <f>F9+F19+F23+F26+F27+F31+F38+F42</f>
        <v>2693742.37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 t="s">
        <v>3303</v>
      </c>
      <c r="C50" s="60" t="s">
        <v>3304</v>
      </c>
      <c r="D50" s="100" t="s">
        <v>93</v>
      </c>
      <c r="E50" s="60"/>
      <c r="F50" s="60"/>
    </row>
    <row r="51" spans="1:6" x14ac:dyDescent="0.25">
      <c r="A51" s="95" t="s">
        <v>42</v>
      </c>
      <c r="B51" s="60" t="s">
        <v>3303</v>
      </c>
      <c r="C51" s="60" t="s">
        <v>3304</v>
      </c>
      <c r="D51" s="100" t="s">
        <v>94</v>
      </c>
      <c r="E51" s="60"/>
      <c r="F51" s="60"/>
    </row>
    <row r="52" spans="1:6" x14ac:dyDescent="0.25">
      <c r="A52" s="95" t="s">
        <v>43</v>
      </c>
      <c r="B52" s="148">
        <v>104469306.95</v>
      </c>
      <c r="C52" s="148">
        <v>98872389.120000005</v>
      </c>
      <c r="D52" s="100" t="s">
        <v>95</v>
      </c>
      <c r="E52" s="60"/>
      <c r="F52" s="60"/>
    </row>
    <row r="53" spans="1:6" x14ac:dyDescent="0.25">
      <c r="A53" s="95" t="s">
        <v>44</v>
      </c>
      <c r="B53" s="148">
        <v>12785185.800000001</v>
      </c>
      <c r="C53" s="148">
        <v>6337058.0899999999</v>
      </c>
      <c r="D53" s="100" t="s">
        <v>96</v>
      </c>
      <c r="E53" s="60"/>
      <c r="F53" s="60"/>
    </row>
    <row r="54" spans="1:6" x14ac:dyDescent="0.25">
      <c r="A54" s="95" t="s">
        <v>45</v>
      </c>
      <c r="B54" s="148">
        <v>2789525.18</v>
      </c>
      <c r="C54" s="148">
        <v>2789525.18</v>
      </c>
      <c r="D54" s="100" t="s">
        <v>97</v>
      </c>
      <c r="E54" s="60"/>
      <c r="F54" s="60"/>
    </row>
    <row r="55" spans="1:6" x14ac:dyDescent="0.25">
      <c r="A55" s="95" t="s">
        <v>46</v>
      </c>
      <c r="B55" s="148">
        <v>-10386297.359999999</v>
      </c>
      <c r="C55" s="148">
        <v>-9617293.3300000001</v>
      </c>
      <c r="D55" s="37" t="s">
        <v>98</v>
      </c>
      <c r="E55" s="60"/>
      <c r="F55" s="60"/>
    </row>
    <row r="56" spans="1:6" x14ac:dyDescent="0.25">
      <c r="A56" s="95" t="s">
        <v>47</v>
      </c>
      <c r="B56" s="148">
        <v>1567423.25</v>
      </c>
      <c r="C56" s="148">
        <v>1221167.76</v>
      </c>
      <c r="D56" s="54"/>
      <c r="E56" s="54"/>
      <c r="F56" s="54"/>
    </row>
    <row r="57" spans="1:6" x14ac:dyDescent="0.25">
      <c r="A57" s="95" t="s">
        <v>48</v>
      </c>
      <c r="B57" s="60" t="s">
        <v>3303</v>
      </c>
      <c r="C57" s="60" t="s">
        <v>3304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 t="s">
        <v>3303</v>
      </c>
      <c r="C58" s="60" t="s">
        <v>3304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10556475.789999999</v>
      </c>
      <c r="F59" s="61">
        <f>F47+F57</f>
        <v>2693742.37</v>
      </c>
    </row>
    <row r="60" spans="1:6" x14ac:dyDescent="0.25">
      <c r="A60" s="55" t="s">
        <v>50</v>
      </c>
      <c r="B60" s="61">
        <f>SUM(B50:B58)</f>
        <v>111225143.82000001</v>
      </c>
      <c r="C60" s="61">
        <f>SUM(C50:C58)</f>
        <v>99602846.820000023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152">
        <f>SUM(B47+B60)</f>
        <v>173402234.26000002</v>
      </c>
      <c r="C62" s="152">
        <f>SUM(C47+C60)</f>
        <v>148845056.03000003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149">
        <f>SUM(E64:E66)</f>
        <v>58773582.390000001</v>
      </c>
      <c r="F63" s="149">
        <f>SUM(F64:F66)</f>
        <v>58773582.390000001</v>
      </c>
    </row>
    <row r="64" spans="1:6" x14ac:dyDescent="0.25">
      <c r="A64" s="54"/>
      <c r="B64" s="54"/>
      <c r="C64" s="54"/>
      <c r="D64" s="103" t="s">
        <v>103</v>
      </c>
      <c r="E64" s="149">
        <v>58773582.390000001</v>
      </c>
      <c r="F64" s="149">
        <v>58773582.390000001</v>
      </c>
    </row>
    <row r="65" spans="1:6" x14ac:dyDescent="0.25">
      <c r="A65" s="54"/>
      <c r="B65" s="54"/>
      <c r="C65" s="54"/>
      <c r="D65" s="41" t="s">
        <v>104</v>
      </c>
      <c r="E65" s="77" t="s">
        <v>3306</v>
      </c>
      <c r="F65" s="77" t="s">
        <v>3305</v>
      </c>
    </row>
    <row r="66" spans="1:6" x14ac:dyDescent="0.25">
      <c r="A66" s="54"/>
      <c r="B66" s="54"/>
      <c r="C66" s="54"/>
      <c r="D66" s="103" t="s">
        <v>105</v>
      </c>
      <c r="E66" s="77" t="s">
        <v>3306</v>
      </c>
      <c r="F66" s="77" t="s">
        <v>3305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149">
        <f>SUM(E69:E73)</f>
        <v>104072176.08</v>
      </c>
      <c r="F68" s="149">
        <f>SUM(F69:F73)</f>
        <v>87377731.269999996</v>
      </c>
    </row>
    <row r="69" spans="1:6" x14ac:dyDescent="0.25">
      <c r="A69" s="12"/>
      <c r="B69" s="54"/>
      <c r="C69" s="54"/>
      <c r="D69" s="103" t="s">
        <v>107</v>
      </c>
      <c r="E69" s="149">
        <v>15845821.58</v>
      </c>
      <c r="F69" s="149">
        <v>12158243.310000001</v>
      </c>
    </row>
    <row r="70" spans="1:6" x14ac:dyDescent="0.25">
      <c r="A70" s="12"/>
      <c r="B70" s="54"/>
      <c r="C70" s="54"/>
      <c r="D70" s="103" t="s">
        <v>108</v>
      </c>
      <c r="E70" s="149">
        <v>82977580.920000002</v>
      </c>
      <c r="F70" s="149">
        <v>70273746.609999999</v>
      </c>
    </row>
    <row r="71" spans="1:6" x14ac:dyDescent="0.25">
      <c r="A71" s="12"/>
      <c r="B71" s="54"/>
      <c r="C71" s="54"/>
      <c r="D71" s="103" t="s">
        <v>109</v>
      </c>
      <c r="E71" s="77" t="s">
        <v>3306</v>
      </c>
      <c r="F71" s="77" t="s">
        <v>3305</v>
      </c>
    </row>
    <row r="72" spans="1:6" x14ac:dyDescent="0.25">
      <c r="A72" s="12"/>
      <c r="B72" s="54"/>
      <c r="C72" s="54"/>
      <c r="D72" s="103" t="s">
        <v>110</v>
      </c>
      <c r="E72" s="77" t="s">
        <v>3306</v>
      </c>
      <c r="F72" s="77" t="s">
        <v>3305</v>
      </c>
    </row>
    <row r="73" spans="1:6" x14ac:dyDescent="0.25">
      <c r="A73" s="12"/>
      <c r="B73" s="54"/>
      <c r="C73" s="54"/>
      <c r="D73" s="103" t="s">
        <v>111</v>
      </c>
      <c r="E73" s="149">
        <v>5248773.58</v>
      </c>
      <c r="F73" s="149">
        <v>4945741.3499999996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152">
        <f>E63+E68+E75</f>
        <v>162845758.47</v>
      </c>
      <c r="F79" s="152">
        <f>F63+F68+F75</f>
        <v>146151313.66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152">
        <f>E59+E79</f>
        <v>173402234.25999999</v>
      </c>
      <c r="F81" s="152">
        <f>F59+F79</f>
        <v>148845056.03</v>
      </c>
    </row>
    <row r="82" spans="1:6" x14ac:dyDescent="0.25">
      <c r="A82" s="6"/>
      <c r="B82" s="65"/>
      <c r="C82" s="65"/>
      <c r="D82" s="65"/>
      <c r="E82" s="65"/>
      <c r="F82" s="6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46627031.490000002</v>
      </c>
      <c r="Q4" s="18">
        <f>'Formato 1'!C9</f>
        <v>40963550.689999998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21102127.550000001</v>
      </c>
      <c r="Q7" s="18">
        <f>'Formato 1'!C12</f>
        <v>25185494.239999998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25524903.940000001</v>
      </c>
      <c r="Q8" s="18">
        <f>'Formato 1'!C13</f>
        <v>15778056.449999999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10678335.879999999</v>
      </c>
      <c r="Q12" s="18">
        <f>'Formato 1'!C17</f>
        <v>5466313.7799999993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5542376.0999999996</v>
      </c>
      <c r="Q14" s="18">
        <f>'Formato 1'!C19</f>
        <v>5226174.26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 t="str">
        <f>'Formato 1'!B20</f>
        <v xml:space="preserve">                                       -  </v>
      </c>
      <c r="Q15" s="18">
        <f>'Formato 1'!C20</f>
        <v>1000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500</v>
      </c>
      <c r="Q17" s="18" t="str">
        <f>'Formato 1'!C22</f>
        <v xml:space="preserve">                                    -  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5135459.78</v>
      </c>
      <c r="Q19" s="18">
        <f>'Formato 1'!C24</f>
        <v>239139.52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669404.88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 t="str">
        <f>'Formato 1'!B26</f>
        <v xml:space="preserve">                                       -  </v>
      </c>
      <c r="Q21" s="18" t="str">
        <f>'Formato 1'!C26</f>
        <v xml:space="preserve">                                    -  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669404.88</v>
      </c>
      <c r="Q24" s="18" t="str">
        <f>'Formato 1'!C29</f>
        <v xml:space="preserve">                                    -  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 t="str">
        <f>'Formato 1'!B32</f>
        <v xml:space="preserve">                                       -  </v>
      </c>
      <c r="Q27" s="18" t="str">
        <f>'Formato 1'!C32</f>
        <v xml:space="preserve">                                    -  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4202318.1900000004</v>
      </c>
      <c r="Q32" s="18">
        <f>'Formato 1'!C37</f>
        <v>2812344.74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4202318.1900000004</v>
      </c>
      <c r="Q33" s="18">
        <f>'Formato 1'!C37</f>
        <v>2812344.74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62177090.440000005</v>
      </c>
      <c r="Q42" s="18">
        <f>'Formato 1'!C47</f>
        <v>49242209.210000001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 t="str">
        <f>'Formato 1'!B50</f>
        <v xml:space="preserve">                                       -  </v>
      </c>
      <c r="Q44" t="str">
        <f>'Formato 1'!C50</f>
        <v xml:space="preserve">                                    -  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 t="str">
        <f>'Formato 1'!B51</f>
        <v xml:space="preserve">                                       -  </v>
      </c>
      <c r="Q45" t="str">
        <f>'Formato 1'!C51</f>
        <v xml:space="preserve">                                    -  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104469306.95</v>
      </c>
      <c r="Q46">
        <f>'Formato 1'!C52</f>
        <v>98872389.120000005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12785185.800000001</v>
      </c>
      <c r="Q47">
        <f>'Formato 1'!C53</f>
        <v>6337058.0899999999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2789525.18</v>
      </c>
      <c r="Q48">
        <f>'Formato 1'!C54</f>
        <v>2789525.18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-10386297.359999999</v>
      </c>
      <c r="Q49">
        <f>'Formato 1'!C55</f>
        <v>-9617293.3300000001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1567423.25</v>
      </c>
      <c r="Q50">
        <f>'Formato 1'!C56</f>
        <v>1221167.76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 t="str">
        <f>'Formato 1'!B57</f>
        <v xml:space="preserve">                                       -  </v>
      </c>
      <c r="Q51" t="str">
        <f>'Formato 1'!C57</f>
        <v xml:space="preserve">                                    -  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 t="str">
        <f>'Formato 1'!B58</f>
        <v xml:space="preserve">                                       -  </v>
      </c>
      <c r="Q52" t="str">
        <f>'Formato 1'!C58</f>
        <v xml:space="preserve">                                    -  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111225143.82000001</v>
      </c>
      <c r="Q53">
        <f>'Formato 1'!C60</f>
        <v>99602846.820000023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173402234.26000002</v>
      </c>
      <c r="Q54">
        <f>'Formato 1'!C62</f>
        <v>148845056.03000003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10556475.789999999</v>
      </c>
      <c r="Q57">
        <f>'Formato 1'!F9</f>
        <v>2693742.37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7198685</v>
      </c>
      <c r="Q59" t="str">
        <f>'Formato 1'!F11</f>
        <v xml:space="preserve">                                          -  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2481260.77</v>
      </c>
      <c r="Q60">
        <f>'Formato 1'!F12</f>
        <v>1723803.71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876530.02</v>
      </c>
      <c r="Q64">
        <f>'Formato 1'!F16</f>
        <v>969938.66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 t="str">
        <f>'Formato 1'!E18</f>
        <v xml:space="preserve">                                        -  </v>
      </c>
      <c r="Q66" t="str">
        <f>'Formato 1'!F18</f>
        <v xml:space="preserve">                                          -  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10556475.789999999</v>
      </c>
      <c r="Q95">
        <f>'Formato 1'!F47</f>
        <v>2693742.37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10556475.789999999</v>
      </c>
      <c r="Q104">
        <f>'Formato 1'!F59</f>
        <v>2693742.37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58773582.390000001</v>
      </c>
      <c r="Q106">
        <f>'Formato 1'!F63</f>
        <v>58773582.390000001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58773582.390000001</v>
      </c>
      <c r="Q107">
        <f>'Formato 1'!F64</f>
        <v>58773582.390000001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 t="str">
        <f>'Formato 1'!E65</f>
        <v xml:space="preserve">                                        -  </v>
      </c>
      <c r="Q108" t="str">
        <f>'Formato 1'!F65</f>
        <v xml:space="preserve">                                          -  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 t="str">
        <f>'Formato 1'!E66</f>
        <v xml:space="preserve">                                        -  </v>
      </c>
      <c r="Q109" t="str">
        <f>'Formato 1'!F66</f>
        <v xml:space="preserve">                                          -  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104072176.08</v>
      </c>
      <c r="Q110">
        <f>'Formato 1'!F68</f>
        <v>87377731.269999996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15845821.58</v>
      </c>
      <c r="Q111">
        <f>'Formato 1'!F69</f>
        <v>12158243.310000001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82977580.920000002</v>
      </c>
      <c r="Q112">
        <f>'Formato 1'!F70</f>
        <v>70273746.609999999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 t="str">
        <f>'Formato 1'!E71</f>
        <v xml:space="preserve">                                        -  </v>
      </c>
      <c r="Q113" t="str">
        <f>'Formato 1'!F71</f>
        <v xml:space="preserve">                                          -  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 t="str">
        <f>'Formato 1'!E72</f>
        <v xml:space="preserve">                                        -  </v>
      </c>
      <c r="Q114" t="str">
        <f>'Formato 1'!F72</f>
        <v xml:space="preserve">                                          -  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5248773.58</v>
      </c>
      <c r="Q115">
        <f>'Formato 1'!F73</f>
        <v>4945741.3499999996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162845758.47</v>
      </c>
      <c r="Q119">
        <f>'Formato 1'!F79</f>
        <v>146151313.66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173402234.25999999</v>
      </c>
      <c r="Q120">
        <f>'Formato 1'!F81</f>
        <v>148845056.03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A4" zoomScale="90" zoomScaleNormal="90" workbookViewId="0">
      <selection activeCell="F22" sqref="F22"/>
    </sheetView>
  </sheetViews>
  <sheetFormatPr baseColWidth="1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</cols>
  <sheetData>
    <row r="1" spans="1:9" s="90" customFormat="1" ht="37.5" customHeight="1" x14ac:dyDescent="0.25">
      <c r="A1" s="186" t="s">
        <v>544</v>
      </c>
      <c r="B1" s="186"/>
      <c r="C1" s="186"/>
      <c r="D1" s="186"/>
      <c r="E1" s="186"/>
      <c r="F1" s="186"/>
      <c r="G1" s="186"/>
      <c r="H1" s="186"/>
    </row>
    <row r="2" spans="1:9" x14ac:dyDescent="0.25">
      <c r="A2" s="172" t="str">
        <f>ENTE_PUBLICO_A</f>
        <v>Sistema Municipal de Agua Potable y Alcantarillado de Moroleón, Gobierno del Estado de Guanajuato (a)</v>
      </c>
      <c r="B2" s="173"/>
      <c r="C2" s="173"/>
      <c r="D2" s="173"/>
      <c r="E2" s="173"/>
      <c r="F2" s="173"/>
      <c r="G2" s="173"/>
      <c r="H2" s="174"/>
    </row>
    <row r="3" spans="1:9" x14ac:dyDescent="0.25">
      <c r="A3" s="175" t="s">
        <v>120</v>
      </c>
      <c r="B3" s="176"/>
      <c r="C3" s="176"/>
      <c r="D3" s="176"/>
      <c r="E3" s="176"/>
      <c r="F3" s="176"/>
      <c r="G3" s="176"/>
      <c r="H3" s="177"/>
    </row>
    <row r="4" spans="1:9" x14ac:dyDescent="0.25">
      <c r="A4" s="178" t="str">
        <f>PERIODO_INFORME</f>
        <v>Al 31 de diciembre de 2018 y al 31 de diciembre de 2019 (b)</v>
      </c>
      <c r="B4" s="179"/>
      <c r="C4" s="179"/>
      <c r="D4" s="179"/>
      <c r="E4" s="179"/>
      <c r="F4" s="179"/>
      <c r="G4" s="179"/>
      <c r="H4" s="180"/>
    </row>
    <row r="5" spans="1:9" x14ac:dyDescent="0.25">
      <c r="A5" s="181" t="s">
        <v>118</v>
      </c>
      <c r="B5" s="182"/>
      <c r="C5" s="182"/>
      <c r="D5" s="182"/>
      <c r="E5" s="182"/>
      <c r="F5" s="182"/>
      <c r="G5" s="182"/>
      <c r="H5" s="183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x14ac:dyDescent="0.2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x14ac:dyDescent="0.2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ht="14.25" customHeight="1" x14ac:dyDescent="0.25">
      <c r="A18" s="106" t="s">
        <v>136</v>
      </c>
      <c r="B18" s="152">
        <v>2693742.37</v>
      </c>
      <c r="C18" s="131"/>
      <c r="D18" s="131"/>
      <c r="E18" s="131"/>
      <c r="F18" s="157">
        <v>10556475.789999999</v>
      </c>
      <c r="G18" s="131"/>
      <c r="H18" s="131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152">
        <f>B8+B18</f>
        <v>2693742.37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156">
        <f>F8+F18</f>
        <v>10556475.789999999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85" t="s">
        <v>3300</v>
      </c>
      <c r="B33" s="185"/>
      <c r="C33" s="185"/>
      <c r="D33" s="185"/>
      <c r="E33" s="185"/>
      <c r="F33" s="185"/>
      <c r="G33" s="185"/>
      <c r="H33" s="185"/>
    </row>
    <row r="34" spans="1:8" ht="12" customHeight="1" x14ac:dyDescent="0.25">
      <c r="A34" s="185"/>
      <c r="B34" s="185"/>
      <c r="C34" s="185"/>
      <c r="D34" s="185"/>
      <c r="E34" s="185"/>
      <c r="F34" s="185"/>
      <c r="G34" s="185"/>
      <c r="H34" s="185"/>
    </row>
    <row r="35" spans="1:8" ht="12" customHeight="1" x14ac:dyDescent="0.25">
      <c r="A35" s="185"/>
      <c r="B35" s="185"/>
      <c r="C35" s="185"/>
      <c r="D35" s="185"/>
      <c r="E35" s="185"/>
      <c r="F35" s="185"/>
      <c r="G35" s="185"/>
      <c r="H35" s="185"/>
    </row>
    <row r="36" spans="1:8" ht="12" customHeight="1" x14ac:dyDescent="0.25">
      <c r="A36" s="185"/>
      <c r="B36" s="185"/>
      <c r="C36" s="185"/>
      <c r="D36" s="185"/>
      <c r="E36" s="185"/>
      <c r="F36" s="185"/>
      <c r="G36" s="185"/>
      <c r="H36" s="185"/>
    </row>
    <row r="37" spans="1:8" ht="12" customHeight="1" x14ac:dyDescent="0.25">
      <c r="A37" s="185"/>
      <c r="B37" s="185"/>
      <c r="C37" s="185"/>
      <c r="D37" s="185"/>
      <c r="E37" s="185"/>
      <c r="F37" s="185"/>
      <c r="G37" s="185"/>
      <c r="H37" s="185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idden="1" x14ac:dyDescent="0.2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2693742.37</v>
      </c>
      <c r="Q12" s="18"/>
      <c r="R12" s="18"/>
      <c r="S12" s="18"/>
      <c r="T12" s="18">
        <f>'Formato 2'!F18</f>
        <v>10556475.789999999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2693742.37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10556475.789999999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16" sqref="A16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84" t="s">
        <v>543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11"/>
    </row>
    <row r="2" spans="1:12" ht="14.25" x14ac:dyDescent="0.45">
      <c r="A2" s="172" t="str">
        <f>ENTE_PUBLICO_A</f>
        <v>Sistema Municipal de Agua Potable y Alcantarillado de Moroleón, Gobierno del Estado de Guanajuato (a)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</row>
    <row r="3" spans="1:12" x14ac:dyDescent="0.25">
      <c r="A3" s="175" t="s">
        <v>146</v>
      </c>
      <c r="B3" s="176"/>
      <c r="C3" s="176"/>
      <c r="D3" s="176"/>
      <c r="E3" s="176"/>
      <c r="F3" s="176"/>
      <c r="G3" s="176"/>
      <c r="H3" s="176"/>
      <c r="I3" s="176"/>
      <c r="J3" s="176"/>
      <c r="K3" s="177"/>
    </row>
    <row r="4" spans="1:12" ht="14.25" x14ac:dyDescent="0.45">
      <c r="A4" s="178" t="str">
        <f>TRIMESTRE</f>
        <v>Del 1 de enero al 31 de diciembre de 2019 (b)</v>
      </c>
      <c r="B4" s="179"/>
      <c r="C4" s="179"/>
      <c r="D4" s="179"/>
      <c r="E4" s="179"/>
      <c r="F4" s="179"/>
      <c r="G4" s="179"/>
      <c r="H4" s="179"/>
      <c r="I4" s="179"/>
      <c r="J4" s="179"/>
      <c r="K4" s="180"/>
    </row>
    <row r="5" spans="1:12" ht="14.25" x14ac:dyDescent="0.45">
      <c r="A5" s="175" t="s">
        <v>118</v>
      </c>
      <c r="B5" s="176"/>
      <c r="C5" s="176"/>
      <c r="D5" s="176"/>
      <c r="E5" s="176"/>
      <c r="F5" s="176"/>
      <c r="G5" s="176"/>
      <c r="H5" s="176"/>
      <c r="I5" s="176"/>
      <c r="J5" s="176"/>
      <c r="K5" s="177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31 de diciembre de 2019 (k)</v>
      </c>
      <c r="J6" s="130" t="str">
        <f>MONTO2</f>
        <v>Monto pagado de la inversión actualizado al 31 de diciembre de 2019 (l)</v>
      </c>
      <c r="K6" s="130" t="str">
        <f>SALDO_PENDIENTE</f>
        <v>Saldo pendiente por pagar de la inversión al 31 de diciembre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SERVER</cp:lastModifiedBy>
  <cp:lastPrinted>2019-04-23T14:38:06Z</cp:lastPrinted>
  <dcterms:created xsi:type="dcterms:W3CDTF">2017-01-19T17:59:06Z</dcterms:created>
  <dcterms:modified xsi:type="dcterms:W3CDTF">2020-01-23T20:27:32Z</dcterms:modified>
</cp:coreProperties>
</file>